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ece aqui" sheetId="1" state="visible" r:id="rId3"/>
    <sheet name="1 · Minha meta" sheetId="2" state="visible" r:id="rId4"/>
    <sheet name="2 · Rota da meta" sheetId="3" state="visible" r:id="rId5"/>
    <sheet name="3 · Placar do mês" sheetId="4" state="visible" r:id="rId6"/>
    <sheet name="4 · Carteira em risco" sheetId="5" state="visible" r:id="rId7"/>
    <sheet name="5 · Segunda de 15 min" sheetId="6" state="visible" r:id="rId8"/>
    <sheet name="6 · Orçamentos em aberto" sheetId="7" state="visible" r:id="rId9"/>
    <sheet name="7 · Campanhas do 1º tri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22" authorId="0">
      <text>
        <r>
          <rPr>
            <sz val="10"/>
            <rFont val="Arial"/>
            <family val="2"/>
          </rPr>
          <t xml:space="preserve">O piso costuma ser repetir 2026 corrigido pela inflação ou pelo que você sabe que vai mudar (cliente que sai, contrato novo).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5" authorId="0">
      <text>
        <r>
          <rPr>
            <sz val="10"/>
            <rFont val="Arial"/>
            <family val="2"/>
          </rPr>
          <t xml:space="preserve">Carteira = o cliente repete pedido (indústria, distribuidora, atacado, revenda, food service). Proposta = cada venda passa por orçamento/projeto (serviço, engenharia, equipamento). Os dois = soma os blocos A e B.</t>
        </r>
      </text>
    </comment>
  </commentList>
</comments>
</file>

<file path=xl/sharedStrings.xml><?xml version="1.0" encoding="utf-8"?>
<sst xmlns="http://schemas.openxmlformats.org/spreadsheetml/2006/main" count="256" uniqueCount="225">
  <si>
    <t xml:space="preserve">MAGNUS GUERIOS · PERFORMANCE COMERCIAL</t>
  </si>
  <si>
    <t xml:space="preserve">Planilha de Metas 2027</t>
  </si>
  <si>
    <t xml:space="preserve">Acompanha o Playbook Planejamento Comercial 2027. Meta com rota: de onde vem cada real e o que acompanhar toda semana.</t>
  </si>
  <si>
    <t xml:space="preserve">1 · Minha meta</t>
  </si>
  <si>
    <t xml:space="preserve">Cole quanto vendeu em cada mês de 2026. A planilha monta a Meta 1 (piso) e a Meta 2 (desafio) mês a mês, pela sazonalidade, nunca a anual dividida por 12.</t>
  </si>
  <si>
    <t xml:space="preserve">UMA VEZ · Playbook cap. 1 e 3</t>
  </si>
  <si>
    <t xml:space="preserve">2 · Rota da meta</t>
  </si>
  <si>
    <t xml:space="preserve">O coração da planilha. Escolha como a sua empresa vende: por CARTEIRA (indústria, distribuidora, atacado, revenda: o cliente repete pedido) ou por PROPOSTA (projeto, serviço). Você coloca como está hoje e onde quer chegar em cada alavanca, e a planilha mostra quanto cada uma traz de faturamento e o que precisa acontecer todo mês.</t>
  </si>
  <si>
    <t xml:space="preserve">UMA VEZ · cap. 2</t>
  </si>
  <si>
    <t xml:space="preserve">3 · Placar do mês</t>
  </si>
  <si>
    <t xml:space="preserve">Por vendedor, representante ou carteira: faturado, clientes que já compraram no mês (positivação), pedidos e ticket, contra o piso e o desafio. Mostra quanto falta por dia útil.</t>
  </si>
  <si>
    <t xml:space="preserve">TODA SEMANA (5 min) · cap. 6</t>
  </si>
  <si>
    <t xml:space="preserve">4 · Carteira em risco</t>
  </si>
  <si>
    <t xml:space="preserve">Cole do seu sistema os clientes com a data da última compra. A planilha separa quem está em dia, atrasado, em risco ou inativo, e quanto de venda mensal está em jogo. É a lista de quem ligar hoje.</t>
  </si>
  <si>
    <t xml:space="preserve">TODO DIA (2 min) · cap. 4</t>
  </si>
  <si>
    <t xml:space="preserve">5 · Segunda de 15 min</t>
  </si>
  <si>
    <t xml:space="preserve">Reunião curta com o time: 5 perguntas, o placar da semana e UMA ação com dono. O 1º trimestre já vem com 13 ações sugeridas.</t>
  </si>
  <si>
    <t xml:space="preserve">TODA SEGUNDA · cap. 6</t>
  </si>
  <si>
    <t xml:space="preserve">6 · Orçamentos em aberto</t>
  </si>
  <si>
    <t xml:space="preserve">Orçamentos e propostas enviados. Em vermelho, os que passaram de 7 dias ou têm retorno marcado para hoje.</t>
  </si>
  <si>
    <t xml:space="preserve">TODA MANHÃ (1 min) · cap. 5</t>
  </si>
  <si>
    <t xml:space="preserve">7 · Campanhas do 1º tri</t>
  </si>
  <si>
    <t xml:space="preserve">Uma campanha por mês com público, condição, prazo e meta: reativação de carteira, linha do mês (mix) e fechamento do trimestre.</t>
  </si>
  <si>
    <t xml:space="preserve">UMA VEZ POR MÊS · cap. 4</t>
  </si>
  <si>
    <t xml:space="preserve">Como preencher</t>
  </si>
  <si>
    <t xml:space="preserve">Célula amarela</t>
  </si>
  <si>
    <t xml:space="preserve">Você preenche. Os números que já vêm são um EXEMPLO ILUSTRATIVO (uma distribuidora de R$ 3,6 milhões com 200 clientes ativos): troque pelos seus.</t>
  </si>
  <si>
    <t xml:space="preserve">Célula branca</t>
  </si>
  <si>
    <t xml:space="preserve">Conta automática. Não precisa mexer.</t>
  </si>
  <si>
    <t xml:space="preserve">Meta 1 e Meta 2</t>
  </si>
  <si>
    <t xml:space="preserve">Meta 1 = piso (o que mantém a empresa de pé). Meta 2 = desafio (sai da rota da aba 2). Abaixo do piso, o alerta acende na mesma semana.</t>
  </si>
  <si>
    <t xml:space="preserve">Quer montar junto comigo?</t>
  </si>
  <si>
    <t xml:space="preserve">Faça o Diagnóstico IPC grátis (3 minutos) e veja onde o seu comercial trava: magnusguerios.com.br/diagnostico — ou fale comigo: magnusguerios.com.br/contato</t>
  </si>
  <si>
    <t xml:space="preserve">© 2026 Magnus Guerios · Magnus Performance Comercial. Todos os direitos reservados. Material gratuito para uso na sua empresa. Proibida a reprodução, distribuição ou comercialização sem autorização prévia e por escrito do autor (Lei nº 9.610/1998).</t>
  </si>
  <si>
    <t xml:space="preserve">Minha meta 2027</t>
  </si>
  <si>
    <t xml:space="preserve">Seu 2026 mês a mês define a sazonalidade. O piso você escolhe; o desafio vem da rota (aba 2).</t>
  </si>
  <si>
    <t xml:space="preserve">SEU 2026 MÊS A MÊS</t>
  </si>
  <si>
    <t xml:space="preserve">MÊS</t>
  </si>
  <si>
    <t xml:space="preserve">VENDEU EM 2026 (R$)</t>
  </si>
  <si>
    <t xml:space="preserve">% DO ANO</t>
  </si>
  <si>
    <t xml:space="preserve">META 1 · PISO (R$)</t>
  </si>
  <si>
    <t xml:space="preserve">META 2 · DESAFIO (R$)</t>
  </si>
  <si>
    <t xml:space="preserve">CRESCIMENTO NO MÊS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</si>
  <si>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</si>
  <si>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</si>
  <si>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</si>
  <si>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</si>
  <si>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</si>
  <si>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</si>
  <si>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</si>
  <si>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</si>
  <si>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</si>
  <si>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</si>
  <si>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</si>
  <si>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</si>
  <si>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</si>
  <si>
    <t xml:space="preserve">PISO E DESAFIO</t>
  </si>
  <si>
    <t xml:space="preserve">Crescimento mínimo do piso sobre 2026 (%)</t>
  </si>
  <si>
    <t xml:space="preserve">META 1 · PISO 2027</t>
  </si>
  <si>
    <t xml:space="preserve">META 2 · DESAFIO 2027 (vem da aba 2 · Rota da meta)</t>
  </si>
  <si>
    <t xml:space="preserve">Crescimento do desafio sobre 2026</t>
  </si>
  <si>
    <t xml:space="preserve">Dias úteis de venda por mês</t>
  </si>
  <si>
    <t xml:space="preserve">Sem o 2026 mês a mês? Deixe em branco e a planilha divide igual. Mas vale buscar no sistema: os meses fortes e fracos se repetem.</t>
  </si>
  <si>
    <t xml:space="preserve">Rota da meta</t>
  </si>
  <si>
    <t xml:space="preserve">A meta não é um número: é a soma do que tem que mudar em cada alavanca. Preencha o bloco que tem a ver com o seu negócio.</t>
  </si>
  <si>
    <t xml:space="preserve">Como a sua empresa vende?</t>
  </si>
  <si>
    <t xml:space="preserve">Carteira</t>
  </si>
  <si>
    <t xml:space="preserve">META 2 · DESAFIO</t>
  </si>
  <si>
    <t xml:space="preserve">A · CARTEIRA (o cliente repete pedido)</t>
  </si>
  <si>
    <t xml:space="preserve">2026 (HOJE)</t>
  </si>
  <si>
    <t xml:space="preserve">2027 (ALVO)</t>
  </si>
  <si>
    <t xml:space="preserve">VARIAÇÃO</t>
  </si>
  <si>
    <t xml:space="preserve">COMO MEXER NESSA ALAVANCA</t>
  </si>
  <si>
    <t xml:space="preserve">Clientes ativos na carteira (compraram nos últimos 12 meses)</t>
  </si>
  <si>
    <t xml:space="preserve">Reativar inativos (aba 4) e abrir clientes novos em praças e segmentos onde você já vende bem.</t>
  </si>
  <si>
    <t xml:space="preserve">Positivação: % da carteira que compra no mês</t>
  </si>
  <si>
    <t xml:space="preserve">Rota fixa de visita/ligação: quem ainda não comprou no mês entra primeiro. É a alavanca mais rápida.</t>
  </si>
  <si>
    <t xml:space="preserve">Pedidos por cliente no mês (de quem comprou)</t>
  </si>
  <si>
    <t xml:space="preserve">Combinar o ciclo de reposição; pedido programado com os maiores; não deixar o cliente ficar sem produto.</t>
  </si>
  <si>
    <t xml:space="preserve">Ticket médio por pedido (R$)</t>
  </si>
  <si>
    <t xml:space="preserve">Mix: mais linhas por cliente, kit ou combo, item de maior valor; revisar preço e desconto.</t>
  </si>
  <si>
    <t xml:space="preserve">Faturamento do ano (a conta das 4 alavancas)</t>
  </si>
  <si>
    <t xml:space="preserve">Clientes × positivação × pedidos × ticket × 12. Em 2027 usa a carteira média do ano (os novos entram ao longo dos meses).</t>
  </si>
  <si>
    <t xml:space="preserve">Movimento da carteira em 2027</t>
  </si>
  <si>
    <t xml:space="preserve">Clientes que devem parar de comprar (nº)</t>
  </si>
  <si>
    <t xml:space="preserve">Inativos que vamos recuperar (nº)</t>
  </si>
  <si>
    <t xml:space="preserve">Clientes novos que vamos abrir (nº)</t>
  </si>
  <si>
    <t xml:space="preserve">DE ONDE VEM O CRESCIMENTO</t>
  </si>
  <si>
    <t xml:space="preserve">R$ NO ANO</t>
  </si>
  <si>
    <t xml:space="preserve">% DO CRESCIMENTO</t>
  </si>
  <si>
    <t xml:space="preserve">LEITURA</t>
  </si>
  <si>
    <t xml:space="preserve">Carteira maior (recuperados + novos − perdidos)</t>
  </si>
  <si>
    <t xml:space="preserve">Positivação (mais clientes comprando no mês)</t>
  </si>
  <si>
    <t xml:space="preserve">Frequência (mais pedidos por cliente)</t>
  </si>
  <si>
    <t xml:space="preserve">Ticket e mix (pedido maior)</t>
  </si>
  <si>
    <t xml:space="preserve">Crescimento total</t>
  </si>
  <si>
    <t xml:space="preserve">O QUE PRECISA ACONTECER TODO MÊS EM 2027</t>
  </si>
  <si>
    <t xml:space="preserve">2026</t>
  </si>
  <si>
    <t xml:space="preserve">2027</t>
  </si>
  <si>
    <t xml:space="preserve">DIFERENÇA</t>
  </si>
  <si>
    <t xml:space="preserve">Clientes comprando no mês</t>
  </si>
  <si>
    <t xml:space="preserve">Pedidos no mês</t>
  </si>
  <si>
    <t xml:space="preserve">Clientes recuperados por mês</t>
  </si>
  <si>
    <t xml:space="preserve">Clientes novos por mês</t>
  </si>
  <si>
    <t xml:space="preserve">B · PROPOSTA (projeto, serviço, equipamento)</t>
  </si>
  <si>
    <t xml:space="preserve">Oportunidades qualificadas por mês (pedidos de orçamento, reuniões)</t>
  </si>
  <si>
    <t xml:space="preserve">Indicação pedida por escrito, parceiros, base antiga, prospecção com cadência.</t>
  </si>
  <si>
    <t xml:space="preserve">% das oportunidades que viram proposta</t>
  </si>
  <si>
    <t xml:space="preserve">Qualificar antes: quem decide, prazo, orçamento. Menos proposta para curioso.</t>
  </si>
  <si>
    <t xml:space="preserve">% das propostas que fecham</t>
  </si>
  <si>
    <t xml:space="preserve">Follow-up com data; apresentar a proposta em reunião, não por e-mail.</t>
  </si>
  <si>
    <t xml:space="preserve">Ticket médio do contrato (R$)</t>
  </si>
  <si>
    <t xml:space="preserve">Pacotes, escopo maior, contrato recorrente em vez de projeto avulso.</t>
  </si>
  <si>
    <t xml:space="preserve">Use o bloco B só se a sua venda passa por orçamento ou proposta. Se você tem as duas coisas (carteira que repete e projetos), escolha "Os dois" lá em cima.</t>
  </si>
  <si>
    <t xml:space="preserve">Placar do mês</t>
  </si>
  <si>
    <t xml:space="preserve">Por vendedor, representante ou carteira. Atualize toda semana (ou todo dia, se quiser).</t>
  </si>
  <si>
    <t xml:space="preserve">Mês</t>
  </si>
  <si>
    <t xml:space="preserve">Meta 1 · piso do mês</t>
  </si>
  <si>
    <t xml:space="preserve">Dias úteis do mês</t>
  </si>
  <si>
    <t xml:space="preserve">Meta 2 · desafio do mês</t>
  </si>
  <si>
    <t xml:space="preserve">Hoje é o dia útil nº</t>
  </si>
  <si>
    <t xml:space="preserve">Faturado até hoje</t>
  </si>
  <si>
    <t xml:space="preserve">Deveria estar (ritmo do desafio)</t>
  </si>
  <si>
    <t xml:space="preserve">Falta por dia útil para o desafio</t>
  </si>
  <si>
    <t xml:space="preserve">VENDEDOR / REPRESENTANTE / CARTEIRA</t>
  </si>
  <si>
    <t xml:space="preserve">% DA META</t>
  </si>
  <si>
    <t xml:space="preserve">CLIENTES NA CARTEIRA</t>
  </si>
  <si>
    <t xml:space="preserve">FATURADO ATÉ HOJE (R$)</t>
  </si>
  <si>
    <t xml:space="preserve">CLIENTES QUE JÁ COMPRARAM</t>
  </si>
  <si>
    <t xml:space="preserve">PEDIDOS</t>
  </si>
  <si>
    <t xml:space="preserve">POSITIVAÇÃO</t>
  </si>
  <si>
    <t xml:space="preserve">ALVO DE POSITIVAÇÃO</t>
  </si>
  <si>
    <t xml:space="preserve">TICKET POR PEDIDO</t>
  </si>
  <si>
    <t xml:space="preserve">SITUAÇÃO</t>
  </si>
  <si>
    <t xml:space="preserve">Vendedor A</t>
  </si>
  <si>
    <t xml:space="preserve">Vendedor B</t>
  </si>
  <si>
    <t xml:space="preserve">Representante C</t>
  </si>
  <si>
    <t xml:space="preserve">A positivação sobe ao longo do mês; o alvo vale para o fim do mês. Em vermelho = ainda abaixo do alvo: quem não comprou entra primeiro na rota (lista na aba 4).</t>
  </si>
  <si>
    <t xml:space="preserve">Exemplo ilustrativo nas 3 primeiras linhas: troque pelos seus. Mês novo: botão direito na aba → Mover ou copiar → Criar uma cópia.</t>
  </si>
  <si>
    <t xml:space="preserve">Carteira em risco</t>
  </si>
  <si>
    <t xml:space="preserve">Quem parou de comprar no ritmo de sempre. Cole do seu sistema: cliente, vendedor, última compra e venda média no mês.</t>
  </si>
  <si>
    <t xml:space="preserve">Atrasados (passou do ritmo de compra)</t>
  </si>
  <si>
    <t xml:space="preserve">Em risco (dobro do ritmo sem comprar)</t>
  </si>
  <si>
    <t xml:space="preserve">Inativos (mais de 180 dias)</t>
  </si>
  <si>
    <t xml:space="preserve">Venda média mensal em jogo (atrasados + em risco)</t>
  </si>
  <si>
    <t xml:space="preserve">Compra a cada (dias): de quanto em quanto tempo esse cliente costuma comprar. Em branco = 30 dias. Atrasado = passou 30% do ritmo; em risco = o dobro.</t>
  </si>
  <si>
    <t xml:space="preserve">CLIENTE</t>
  </si>
  <si>
    <t xml:space="preserve">VENDEDOR</t>
  </si>
  <si>
    <t xml:space="preserve">ÚLTIMA COMPRA</t>
  </si>
  <si>
    <t xml:space="preserve">COMPRA A CADA (DIAS)</t>
  </si>
  <si>
    <t xml:space="preserve">DIAS SEM COMPRAR</t>
  </si>
  <si>
    <t xml:space="preserve">VENDA MÉDIA NO MÊS (R$)</t>
  </si>
  <si>
    <t xml:space="preserve">PRÓXIMA AÇÃO</t>
  </si>
  <si>
    <t xml:space="preserve">EXEMPLO · Cliente A (apague)</t>
  </si>
  <si>
    <t xml:space="preserve">Ligar hoje: entender o que mudou e oferecer a reposição</t>
  </si>
  <si>
    <t xml:space="preserve">EXEMPLO · Cliente B (apague)</t>
  </si>
  <si>
    <t xml:space="preserve">Incluir na rota de quinta</t>
  </si>
  <si>
    <t xml:space="preserve">EXEMPLO · Cliente C (apague)</t>
  </si>
  <si>
    <t xml:space="preserve">Segunda de 15 minutos</t>
  </si>
  <si>
    <t xml:space="preserve">Toda segunda, com o time, em pé. Placar da semana que passou e UMA ação para a semana que começa.</t>
  </si>
  <si>
    <t xml:space="preserve">AS 5 PERGUNTAS</t>
  </si>
  <si>
    <t xml:space="preserve">1. Quanto vendemos na semana, contra o piso e o desafio?</t>
  </si>
  <si>
    <t xml:space="preserve">2. Quantos clientes da carteira já compraram no mês? Quem falta? (aba 3)</t>
  </si>
  <si>
    <t xml:space="preserve">3. Quem está atrasado ou em risco e quem liga para cada um? (aba 4)</t>
  </si>
  <si>
    <t xml:space="preserve">4. Que linha ou produto vamos levar a quem ainda não compra (mix)?</t>
  </si>
  <si>
    <t xml:space="preserve">5. Qual é a UMA ação desta semana, quem faz e até quando?</t>
  </si>
  <si>
    <t xml:space="preserve">SEM.</t>
  </si>
  <si>
    <t xml:space="preserve">COMEÇA EM</t>
  </si>
  <si>
    <t xml:space="preserve">META 1 · PISO</t>
  </si>
  <si>
    <t xml:space="preserve">VENDIDO (R$)</t>
  </si>
  <si>
    <t xml:space="preserve">CLIENTES QUE COMPRARAM</t>
  </si>
  <si>
    <t xml:space="preserve">AÇÃO DA SEMANA (sugestão: troque se quiser)</t>
  </si>
  <si>
    <t xml:space="preserve">RESPONSÁVEL</t>
  </si>
  <si>
    <t xml:space="preserve">FEITO?</t>
  </si>
  <si>
    <t xml:space="preserve">Apresentar piso e desafio de 2027 por vendedor e as alavancas da rota (aba 2)</t>
  </si>
  <si>
    <t xml:space="preserve">Você</t>
  </si>
  <si>
    <t xml:space="preserve">Puxar do sistema os clientes com a data da última compra e montar a aba 4</t>
  </si>
  <si>
    <t xml:space="preserve">Montar a rota da semana: quem ainda não comprou no mês entra primeiro</t>
  </si>
  <si>
    <t xml:space="preserve">Ligar para cada cliente "em risco" com uma condição de retorno</t>
  </si>
  <si>
    <t xml:space="preserve">Escolher a linha do mês e oferecer a todos que ainda não compram ela</t>
  </si>
  <si>
    <t xml:space="preserve">Combinar pedido programado com os 20 maiores clientes</t>
  </si>
  <si>
    <t xml:space="preserve">Revisar orçamentos abertos há mais de 15 dias e cobrar um a um (aba 6)</t>
  </si>
  <si>
    <t xml:space="preserve">Treinar a resposta para "tá caro" sem dar desconto</t>
  </si>
  <si>
    <t xml:space="preserve">Abrir 2 clientes novos numa praça ou segmento onde já vende bem</t>
  </si>
  <si>
    <t xml:space="preserve">Lançar a campanha de fechamento do trimestre (aba 7)</t>
  </si>
  <si>
    <t xml:space="preserve">Revisar o ticket: kit, combo ou item de maior valor no pedido</t>
  </si>
  <si>
    <t xml:space="preserve">Reunião de resultado do trimestre, alavanca por alavanca</t>
  </si>
  <si>
    <t xml:space="preserve">Ajustar abril a junho com os números reais e montar os próximos 90 dias</t>
  </si>
  <si>
    <t xml:space="preserve">1º tri</t>
  </si>
  <si>
    <t xml:space="preserve">A semana 1 tem um EXEMPLO de vendido: troque pelo seu.</t>
  </si>
  <si>
    <t xml:space="preserve">Orçamentos e propostas em aberto</t>
  </si>
  <si>
    <t xml:space="preserve">Olhe toda manhã. Orçamento parado esfria: em vermelho, os que você cobra hoje.</t>
  </si>
  <si>
    <t xml:space="preserve">Em aberto (R$)</t>
  </si>
  <si>
    <t xml:space="preserve">Orçamentos em aberto</t>
  </si>
  <si>
    <t xml:space="preserve">Para cobrar hoje</t>
  </si>
  <si>
    <t xml:space="preserve">Ganhos (R$)</t>
  </si>
  <si>
    <t xml:space="preserve">Conversão (ganhos ÷ decididos)</t>
  </si>
  <si>
    <t xml:space="preserve">VALOR (R$)</t>
  </si>
  <si>
    <t xml:space="preserve">ENVIADO EM</t>
  </si>
  <si>
    <t xml:space="preserve">DIAS PARADO</t>
  </si>
  <si>
    <t xml:space="preserve">PRÓXIMO PASSO</t>
  </si>
  <si>
    <t xml:space="preserve">PRÓXIMO CONTATO</t>
  </si>
  <si>
    <t xml:space="preserve">ALERTA</t>
  </si>
  <si>
    <t xml:space="preserve">EXEMPLO · Empresa X (apague)</t>
  </si>
  <si>
    <t xml:space="preserve">Ligar para tirar dúvidas do orçamento</t>
  </si>
  <si>
    <t xml:space="preserve">Aberta</t>
  </si>
  <si>
    <t xml:space="preserve">Campanhas do 1º trimestre</t>
  </si>
  <si>
    <t xml:space="preserve">Uma campanha por mês. Sem público, prazo e meta, não é campanha: é promoção.</t>
  </si>
  <si>
    <t xml:space="preserve">CAMPANHA</t>
  </si>
  <si>
    <t xml:space="preserve">PARA QUEM</t>
  </si>
  <si>
    <t xml:space="preserve">CONDIÇÃO (com prazo)</t>
  </si>
  <si>
    <t xml:space="preserve">META (R$)</t>
  </si>
  <si>
    <t xml:space="preserve">INÍCIO</t>
  </si>
  <si>
    <t xml:space="preserve">FIM</t>
  </si>
  <si>
    <t xml:space="preserve">RESULTADO (R$)</t>
  </si>
  <si>
    <t xml:space="preserve">Reativação de carteira</t>
  </si>
  <si>
    <t xml:space="preserve">Clientes atrasados, em risco e inativos (aba 4)</t>
  </si>
  <si>
    <t xml:space="preserve">Condição de retorno válida até o fim do mês</t>
  </si>
  <si>
    <t xml:space="preserve">Linha do mês (mix)</t>
  </si>
  <si>
    <t xml:space="preserve">Clientes ativos que ainda não compram a linha escolhida</t>
  </si>
  <si>
    <t xml:space="preserve">Kit ou combo de entrada até o fim do mês</t>
  </si>
  <si>
    <t xml:space="preserve">Fechamento do trimestre</t>
  </si>
  <si>
    <t xml:space="preserve">Carteira ativa e orçamentos em aberto</t>
  </si>
  <si>
    <t xml:space="preserve">Condição para pedido até 31/03</t>
  </si>
  <si>
    <t xml:space="preserve">Metas e condições são EXEMPLOS: troque pelas suas. Cada campanha mexe numa alavanca da aba 2: reativação = carteira; linha do mês = ticket e mix; fechamento = positivação.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</si>
</sst>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&quot;R$ &quot;#,##0;&quot;-R$ &quot;#,##0;\-"/>
    <numFmt numFmtId="166" formatCode="0.0%"/>
    <numFmt numFmtId="167" formatCode="0%;\-0%;\-"/>
    <numFmt numFmtId="168" formatCode="0%"/>
    <numFmt numFmtId="169" formatCode="#,##0;\-#,##0;\-"/>
    <numFmt numFmtId="170" formatCode="\+0%;\-0%;\-"/>
    <numFmt numFmtId="171" formatCode="0.00"/>
    <numFmt numFmtId="172" formatCode="\+0.00;\-0.00;\-"/>
    <numFmt numFmtId="173" formatCode="#,##0.0;\-#,##0.0;\-"/>
    <numFmt numFmtId="174" formatCode="\+0;\-0;\-"/>
    <numFmt numFmtId="175" formatCode="dd/mm/yyyy"/>
  </numFmts>
  <fonts count="2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F14E1E"/>
      <name val="Arial"/>
      <family val="0"/>
      <charset val="1"/>
    </font>
    <font>
      <b val="true"/>
      <sz val="20"/>
      <color rgb="FF111214"/>
      <name val="Arial"/>
      <family val="0"/>
      <charset val="1"/>
    </font>
    <font>
      <sz val="10"/>
      <color rgb="FF6B6B6B"/>
      <name val="Arial"/>
      <family val="0"/>
      <charset val="1"/>
    </font>
    <font>
      <b val="true"/>
      <sz val="12"/>
      <color rgb="FF111214"/>
      <name val="Arial"/>
      <family val="0"/>
      <charset val="1"/>
    </font>
    <font>
      <sz val="10"/>
      <name val="Arial"/>
      <family val="0"/>
      <charset val="1"/>
    </font>
    <font>
      <b val="true"/>
      <sz val="8"/>
      <color rgb="FFF14E1E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2"/>
      <color rgb="FFF14E1E"/>
      <name val="Arial"/>
      <family val="0"/>
      <charset val="1"/>
    </font>
    <font>
      <i val="true"/>
      <sz val="8"/>
      <color rgb="FF7A7A80"/>
      <name val="Cambria"/>
      <family val="0"/>
      <charset val="1"/>
    </font>
    <font>
      <b val="true"/>
      <sz val="11"/>
      <color rgb="FFF14E1E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10"/>
      <color rgb="FF111214"/>
      <name val="Arial"/>
      <family val="0"/>
      <charset val="1"/>
    </font>
    <font>
      <b val="true"/>
      <sz val="10"/>
      <color rgb="FF111214"/>
      <name val="Arial"/>
      <family val="0"/>
      <charset val="1"/>
    </font>
    <font>
      <b val="true"/>
      <sz val="10"/>
      <color rgb="FFB3261E"/>
      <name val="Arial"/>
      <family val="0"/>
      <charset val="1"/>
    </font>
    <font>
      <sz val="9"/>
      <color rgb="FF6B6B6B"/>
      <name val="Arial"/>
      <family val="0"/>
      <charset val="1"/>
    </font>
    <font>
      <sz val="10"/>
      <name val="Arial"/>
      <family val="2"/>
    </font>
    <font>
      <b val="true"/>
      <sz val="14"/>
      <color rgb="FFF14E1E"/>
      <name val="Arial"/>
      <family val="0"/>
      <charset val="1"/>
    </font>
    <font>
      <b val="true"/>
      <sz val="10"/>
      <color rgb="FFF14E1E"/>
      <name val="Arial"/>
      <family val="0"/>
      <charset val="1"/>
    </font>
    <font>
      <sz val="9"/>
      <color rgb="FF0000FF"/>
      <name val="Arial"/>
      <family val="0"/>
      <charset val="1"/>
    </font>
    <font>
      <b val="true"/>
      <sz val="12"/>
      <color rgb="FFB3261E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4CC"/>
        <bgColor rgb="FFFFF0C2"/>
      </patternFill>
    </fill>
    <fill>
      <patternFill patternType="solid">
        <fgColor rgb="FF111214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8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2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2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2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8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18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2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2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1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70" fontId="1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18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2" fontId="1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2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2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3" fontId="1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3" fontId="2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4" fontId="1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8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2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2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5" fontId="18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5" fontId="1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2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5" fontId="1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name val="Arial"/>
        <charset val="1"/>
        <family val="0"/>
        <b val="1"/>
        <color rgb="FF1E7B34"/>
      </font>
      <fill>
        <patternFill>
          <bgColor rgb="FFD9F2DD"/>
        </patternFill>
      </fill>
    </dxf>
    <dxf>
      <font>
        <name val="Arial"/>
        <charset val="1"/>
        <family val="0"/>
        <b val="1"/>
        <color rgb="FF8A6100"/>
      </font>
      <fill>
        <patternFill>
          <bgColor rgb="FFFFF0C2"/>
        </patternFill>
      </fill>
    </dxf>
    <dxf>
      <font>
        <name val="Arial"/>
        <charset val="1"/>
        <family val="0"/>
        <b val="1"/>
        <color rgb="FFB3261E"/>
      </font>
      <fill>
        <patternFill>
          <bgColor rgb="FFFBD9D0"/>
        </patternFill>
      </fill>
    </dxf>
    <dxf>
      <font>
        <name val="Arial"/>
        <charset val="1"/>
        <family val="0"/>
        <b val="1"/>
        <color rgb="FFB3261E"/>
      </font>
    </dxf>
    <dxf>
      <font>
        <name val="Arial"/>
        <charset val="1"/>
        <family val="0"/>
        <b val="1"/>
        <color rgb="FF555555"/>
      </font>
      <fill>
        <patternFill>
          <bgColor rgb="FFE5E5E5"/>
        </patternFill>
      </fill>
    </dxf>
    <dxf>
      <font>
        <name val="Arial"/>
        <charset val="1"/>
        <family val="0"/>
        <color rgb="FF1E7B34"/>
      </font>
      <fill>
        <patternFill>
          <bgColor rgb="FFD9F2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7B34"/>
      <rgbColor rgb="FF000080"/>
      <rgbColor rgb="FF8A6100"/>
      <rgbColor rgb="FF800080"/>
      <rgbColor rgb="FF008080"/>
      <rgbColor rgb="FFC0C0C0"/>
      <rgbColor rgb="FF7A7A80"/>
      <rgbColor rgb="FF9999FF"/>
      <rgbColor rgb="FF993366"/>
      <rgbColor rgb="FFFFF4CC"/>
      <rgbColor rgb="FFE5E5E5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F2DD"/>
      <rgbColor rgb="FFFFF0C2"/>
      <rgbColor rgb="FF99CCFF"/>
      <rgbColor rgb="FFFF99CC"/>
      <rgbColor rgb="FFCC99FF"/>
      <rgbColor rgb="FFFBD9D0"/>
      <rgbColor rgb="FF3366FF"/>
      <rgbColor rgb="FF33CCCC"/>
      <rgbColor rgb="FF99CC00"/>
      <rgbColor rgb="FFFFCC00"/>
      <rgbColor rgb="FFFF9900"/>
      <rgbColor rgb="FFF14E1E"/>
      <rgbColor rgb="FF6B6B6B"/>
      <rgbColor rgb="FF969696"/>
      <rgbColor rgb="FF003366"/>
      <rgbColor rgb="FF339966"/>
      <rgbColor rgb="FF111214"/>
      <rgbColor rgb="FF333300"/>
      <rgbColor rgb="FFB3261E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11214"/>
    <pageSetUpPr fitToPage="true"/>
  </sheetPr>
  <dimension ref="A1:C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28"/>
    <col collapsed="false" customWidth="true" hidden="false" outlineLevel="0" max="3" min="3" style="1" width="90"/>
  </cols>
  <sheetData>
    <row r="1" customFormat="false" ht="15" hidden="false" customHeight="true" outlineLevel="0" collapsed="false">
      <c r="A1" s="2" t="s">
        <v>0</v>
      </c>
    </row>
    <row r="2" customFormat="false" ht="30" hidden="false" customHeight="true" outlineLevel="0" collapsed="false">
      <c r="A2" s="3" t="s">
        <v>1</v>
      </c>
    </row>
    <row r="3" customFormat="false" ht="15" hidden="false" customHeight="true" outlineLevel="0" collapsed="false">
      <c r="A3" s="4" t="s">
        <v>2</v>
      </c>
    </row>
    <row r="5" customFormat="false" ht="25.5" hidden="false" customHeight="true" outlineLevel="0" collapsed="false">
      <c r="B5" s="5" t="s">
        <v>3</v>
      </c>
      <c r="C5" s="6" t="s">
        <v>4</v>
      </c>
    </row>
    <row r="6" customFormat="false" ht="25.5" hidden="false" customHeight="true" outlineLevel="0" collapsed="false">
      <c r="B6" s="7" t="s">
        <v>5</v>
      </c>
      <c r="C6" s="6"/>
    </row>
    <row r="8" customFormat="false" ht="25.5" hidden="false" customHeight="true" outlineLevel="0" collapsed="false">
      <c r="B8" s="5" t="s">
        <v>6</v>
      </c>
      <c r="C8" s="6" t="s">
        <v>7</v>
      </c>
    </row>
    <row r="9" customFormat="false" ht="25.5" hidden="false" customHeight="true" outlineLevel="0" collapsed="false">
      <c r="B9" s="7" t="s">
        <v>8</v>
      </c>
      <c r="C9" s="6"/>
    </row>
    <row r="11" customFormat="false" ht="25.5" hidden="false" customHeight="true" outlineLevel="0" collapsed="false">
      <c r="B11" s="5" t="s">
        <v>9</v>
      </c>
      <c r="C11" s="6" t="s">
        <v>10</v>
      </c>
    </row>
    <row r="12" customFormat="false" ht="25.5" hidden="false" customHeight="true" outlineLevel="0" collapsed="false">
      <c r="B12" s="7" t="s">
        <v>11</v>
      </c>
      <c r="C12" s="6"/>
    </row>
    <row r="14" customFormat="false" ht="25.5" hidden="false" customHeight="true" outlineLevel="0" collapsed="false">
      <c r="B14" s="5" t="s">
        <v>12</v>
      </c>
      <c r="C14" s="6" t="s">
        <v>13</v>
      </c>
    </row>
    <row r="15" customFormat="false" ht="25.5" hidden="false" customHeight="true" outlineLevel="0" collapsed="false">
      <c r="B15" s="7" t="s">
        <v>14</v>
      </c>
      <c r="C15" s="6"/>
    </row>
    <row r="17" customFormat="false" ht="25.5" hidden="false" customHeight="true" outlineLevel="0" collapsed="false">
      <c r="B17" s="5" t="s">
        <v>15</v>
      </c>
      <c r="C17" s="6" t="s">
        <v>16</v>
      </c>
    </row>
    <row r="18" customFormat="false" ht="25.5" hidden="false" customHeight="true" outlineLevel="0" collapsed="false">
      <c r="B18" s="7" t="s">
        <v>17</v>
      </c>
      <c r="C18" s="6"/>
    </row>
    <row r="20" customFormat="false" ht="25.5" hidden="false" customHeight="true" outlineLevel="0" collapsed="false">
      <c r="B20" s="5" t="s">
        <v>18</v>
      </c>
      <c r="C20" s="6" t="s">
        <v>19</v>
      </c>
    </row>
    <row r="21" customFormat="false" ht="25.5" hidden="false" customHeight="true" outlineLevel="0" collapsed="false">
      <c r="B21" s="7" t="s">
        <v>20</v>
      </c>
      <c r="C21" s="6"/>
    </row>
    <row r="23" customFormat="false" ht="25.5" hidden="false" customHeight="true" outlineLevel="0" collapsed="false">
      <c r="B23" s="5" t="s">
        <v>21</v>
      </c>
      <c r="C23" s="6" t="s">
        <v>22</v>
      </c>
    </row>
    <row r="24" customFormat="false" ht="25.5" hidden="false" customHeight="true" outlineLevel="0" collapsed="false">
      <c r="B24" s="7" t="s">
        <v>23</v>
      </c>
      <c r="C24" s="6"/>
    </row>
    <row r="26" customFormat="false" ht="15" hidden="false" customHeight="true" outlineLevel="0" collapsed="false">
      <c r="B26" s="8" t="s">
        <v>24</v>
      </c>
    </row>
    <row r="27" customFormat="false" ht="15" hidden="false" customHeight="true" outlineLevel="0" collapsed="false">
      <c r="B27" s="9" t="s">
        <v>25</v>
      </c>
      <c r="C27" s="10" t="s">
        <v>26</v>
      </c>
    </row>
    <row r="28" customFormat="false" ht="15" hidden="false" customHeight="true" outlineLevel="0" collapsed="false">
      <c r="B28" s="11" t="s">
        <v>27</v>
      </c>
      <c r="C28" s="10" t="s">
        <v>28</v>
      </c>
    </row>
    <row r="29" customFormat="false" ht="15" hidden="false" customHeight="true" outlineLevel="0" collapsed="false">
      <c r="B29" s="12" t="s">
        <v>29</v>
      </c>
      <c r="C29" s="10" t="s">
        <v>30</v>
      </c>
    </row>
    <row r="31" customFormat="false" ht="15" hidden="false" customHeight="true" outlineLevel="0" collapsed="false">
      <c r="B31" s="13" t="s">
        <v>31</v>
      </c>
    </row>
    <row r="32" customFormat="false" ht="27.75" hidden="false" customHeight="true" outlineLevel="0" collapsed="false">
      <c r="C32" s="14" t="s">
        <v>32</v>
      </c>
    </row>
    <row r="34" customFormat="false" ht="36" hidden="false" customHeight="true" outlineLevel="0" collapsed="false">
      <c r="C34" s="15" t="s">
        <v>33</v>
      </c>
    </row>
  </sheetData>
  <mergeCells count="7">
    <mergeCell ref="C5:C6"/>
    <mergeCell ref="C8:C9"/>
    <mergeCell ref="C11:C12"/>
    <mergeCell ref="C14:C15"/>
    <mergeCell ref="C17:C18"/>
    <mergeCell ref="C20:C21"/>
    <mergeCell ref="C23:C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14E1E"/>
    <pageSetUpPr fitToPage="true"/>
  </sheetPr>
  <dimension ref="A1:F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4"/>
    <col collapsed="false" customWidth="true" hidden="false" outlineLevel="0" max="2" min="2" style="1" width="18"/>
    <col collapsed="false" customWidth="true" hidden="false" outlineLevel="0" max="3" min="3" style="1" width="12"/>
    <col collapsed="false" customWidth="true" hidden="false" outlineLevel="0" max="4" min="4" style="1" width="18"/>
    <col collapsed="false" customWidth="true" hidden="false" outlineLevel="0" max="5" min="5" style="1" width="20"/>
    <col collapsed="false" customWidth="true" hidden="false" outlineLevel="0" max="6" min="6" style="1" width="16"/>
  </cols>
  <sheetData>
    <row r="1" customFormat="false" ht="15" hidden="false" customHeight="true" outlineLevel="0" collapsed="false">
      <c r="A1" s="2" t="s">
        <v>0</v>
      </c>
    </row>
    <row r="2" customFormat="false" ht="30" hidden="false" customHeight="true" outlineLevel="0" collapsed="false">
      <c r="A2" s="3" t="s">
        <v>34</v>
      </c>
    </row>
    <row r="3" customFormat="false" ht="15" hidden="false" customHeight="true" outlineLevel="0" collapsed="false">
      <c r="A3" s="4" t="s">
        <v>35</v>
      </c>
    </row>
    <row r="5" customFormat="false" ht="15" hidden="false" customHeight="true" outlineLevel="0" collapsed="false">
      <c r="A5" s="16" t="s">
        <v>36</v>
      </c>
    </row>
    <row r="6" customFormat="false" ht="30" hidden="false" customHeight="true" outlineLevel="0" collapsed="false">
      <c r="A6" s="17" t="s">
        <v>37</v>
      </c>
      <c r="B6" s="17" t="s">
        <v>38</v>
      </c>
      <c r="C6" s="17" t="s">
        <v>39</v>
      </c>
      <c r="D6" s="17" t="s">
        <v>40</v>
      </c>
      <c r="E6" s="17" t="s">
        <v>41</v>
      </c>
      <c r="F6" s="17" t="s">
        <v>42</v>
      </c>
    </row>
    <row r="7" customFormat="false" ht="15" hidden="false" customHeight="true" outlineLevel="0" collapsed="false">
      <c r="A7" s="11" t="s">
        <v>43</v>
      </c>
      <c r="B7" s="18" t="n">
        <v>252000</v>
      </c>
      <c r="C7" s="19" t="n">
        <f aca="false">IF(SUM($B$7:$B$18)=0,1/12,B7/SUM($B$7:$B$18))</f>
        <v>0.07</v>
      </c>
      <c r="D7" s="20" t="n">
        <f aca="false">$B$23*C7</f>
        <v>259560</v>
      </c>
      <c r="E7" s="21" t="n">
        <f aca="false">$B$24*C7</f>
        <v>321837.516</v>
      </c>
      <c r="F7" s="22" t="n">
        <f aca="false">IF(B7=0,"",E7/B7-1)</f>
        <v>0.277133</v>
      </c>
    </row>
    <row r="8" customFormat="false" ht="15" hidden="false" customHeight="true" outlineLevel="0" collapsed="false">
      <c r="A8" s="11" t="s">
        <v>44</v>
      </c>
      <c r="B8" s="18" t="n">
        <v>270000</v>
      </c>
      <c r="C8" s="19" t="n">
        <f aca="false">IF(SUM($B$7:$B$18)=0,1/12,B8/SUM($B$7:$B$18))</f>
        <v>0.075</v>
      </c>
      <c r="D8" s="20" t="n">
        <f aca="false">$B$23*C8</f>
        <v>278100</v>
      </c>
      <c r="E8" s="21" t="n">
        <f aca="false">$B$24*C8</f>
        <v>344825.91</v>
      </c>
      <c r="F8" s="22" t="n">
        <f aca="false">IF(B8=0,"",E8/B8-1)</f>
        <v>0.277133</v>
      </c>
    </row>
    <row r="9" customFormat="false" ht="15" hidden="false" customHeight="true" outlineLevel="0" collapsed="false">
      <c r="A9" s="11" t="s">
        <v>45</v>
      </c>
      <c r="B9" s="18" t="n">
        <v>312000</v>
      </c>
      <c r="C9" s="19" t="n">
        <f aca="false">IF(SUM($B$7:$B$18)=0,1/12,B9/SUM($B$7:$B$18))</f>
        <v>0.0866666666666667</v>
      </c>
      <c r="D9" s="20" t="n">
        <f aca="false">$B$23*C9</f>
        <v>321360</v>
      </c>
      <c r="E9" s="21" t="n">
        <f aca="false">$B$24*C9</f>
        <v>398465.496</v>
      </c>
      <c r="F9" s="22" t="n">
        <f aca="false">IF(B9=0,"",E9/B9-1)</f>
        <v>0.277133</v>
      </c>
    </row>
    <row r="10" customFormat="false" ht="15" hidden="false" customHeight="true" outlineLevel="0" collapsed="false">
      <c r="A10" s="11" t="s">
        <v>46</v>
      </c>
      <c r="B10" s="18" t="n">
        <v>300000</v>
      </c>
      <c r="C10" s="19" t="n">
        <f aca="false">IF(SUM($B$7:$B$18)=0,1/12,B10/SUM($B$7:$B$18))</f>
        <v>0.0833333333333333</v>
      </c>
      <c r="D10" s="20" t="n">
        <f aca="false">$B$23*C10</f>
        <v>309000</v>
      </c>
      <c r="E10" s="21" t="n">
        <f aca="false">$B$24*C10</f>
        <v>383139.9</v>
      </c>
      <c r="F10" s="22" t="n">
        <f aca="false">IF(B10=0,"",E10/B10-1)</f>
        <v>0.277133</v>
      </c>
    </row>
    <row r="11" customFormat="false" ht="15" hidden="false" customHeight="true" outlineLevel="0" collapsed="false">
      <c r="A11" s="11" t="s">
        <v>47</v>
      </c>
      <c r="B11" s="18" t="n">
        <v>300000</v>
      </c>
      <c r="C11" s="19" t="n">
        <f aca="false">IF(SUM($B$7:$B$18)=0,1/12,B11/SUM($B$7:$B$18))</f>
        <v>0.0833333333333333</v>
      </c>
      <c r="D11" s="20" t="n">
        <f aca="false">$B$23*C11</f>
        <v>309000</v>
      </c>
      <c r="E11" s="21" t="n">
        <f aca="false">$B$24*C11</f>
        <v>383139.9</v>
      </c>
      <c r="F11" s="22" t="n">
        <f aca="false">IF(B11=0,"",E11/B11-1)</f>
        <v>0.277133</v>
      </c>
    </row>
    <row r="12" customFormat="false" ht="15" hidden="false" customHeight="true" outlineLevel="0" collapsed="false">
      <c r="A12" s="11" t="s">
        <v>48</v>
      </c>
      <c r="B12" s="18" t="n">
        <v>288000</v>
      </c>
      <c r="C12" s="19" t="n">
        <f aca="false">IF(SUM($B$7:$B$18)=0,1/12,B12/SUM($B$7:$B$18))</f>
        <v>0.08</v>
      </c>
      <c r="D12" s="20" t="n">
        <f aca="false">$B$23*C12</f>
        <v>296640</v>
      </c>
      <c r="E12" s="21" t="n">
        <f aca="false">$B$24*C12</f>
        <v>367814.304</v>
      </c>
      <c r="F12" s="22" t="n">
        <f aca="false">IF(B12=0,"",E12/B12-1)</f>
        <v>0.277133</v>
      </c>
    </row>
    <row r="13" customFormat="false" ht="15" hidden="false" customHeight="true" outlineLevel="0" collapsed="false">
      <c r="A13" s="11" t="s">
        <v>49</v>
      </c>
      <c r="B13" s="18" t="n">
        <v>300000</v>
      </c>
      <c r="C13" s="19" t="n">
        <f aca="false">IF(SUM($B$7:$B$18)=0,1/12,B13/SUM($B$7:$B$18))</f>
        <v>0.0833333333333333</v>
      </c>
      <c r="D13" s="20" t="n">
        <f aca="false">$B$23*C13</f>
        <v>309000</v>
      </c>
      <c r="E13" s="21" t="n">
        <f aca="false">$B$24*C13</f>
        <v>383139.9</v>
      </c>
      <c r="F13" s="22" t="n">
        <f aca="false">IF(B13=0,"",E13/B13-1)</f>
        <v>0.277133</v>
      </c>
    </row>
    <row r="14" customFormat="false" ht="15" hidden="false" customHeight="true" outlineLevel="0" collapsed="false">
      <c r="A14" s="11" t="s">
        <v>50</v>
      </c>
      <c r="B14" s="18" t="n">
        <v>312000</v>
      </c>
      <c r="C14" s="19" t="n">
        <f aca="false">IF(SUM($B$7:$B$18)=0,1/12,B14/SUM($B$7:$B$18))</f>
        <v>0.0866666666666667</v>
      </c>
      <c r="D14" s="20" t="n">
        <f aca="false">$B$23*C14</f>
        <v>321360</v>
      </c>
      <c r="E14" s="21" t="n">
        <f aca="false">$B$24*C14</f>
        <v>398465.496</v>
      </c>
      <c r="F14" s="22" t="n">
        <f aca="false">IF(B14=0,"",E14/B14-1)</f>
        <v>0.277133</v>
      </c>
    </row>
    <row r="15" customFormat="false" ht="15" hidden="false" customHeight="true" outlineLevel="0" collapsed="false">
      <c r="A15" s="11" t="s">
        <v>51</v>
      </c>
      <c r="B15" s="18" t="n">
        <v>300000</v>
      </c>
      <c r="C15" s="19" t="n">
        <f aca="false">IF(SUM($B$7:$B$18)=0,1/12,B15/SUM($B$7:$B$18))</f>
        <v>0.0833333333333333</v>
      </c>
      <c r="D15" s="20" t="n">
        <f aca="false">$B$23*C15</f>
        <v>309000</v>
      </c>
      <c r="E15" s="21" t="n">
        <f aca="false">$B$24*C15</f>
        <v>383139.9</v>
      </c>
      <c r="F15" s="22" t="n">
        <f aca="false">IF(B15=0,"",E15/B15-1)</f>
        <v>0.277133</v>
      </c>
    </row>
    <row r="16" customFormat="false" ht="15" hidden="false" customHeight="true" outlineLevel="0" collapsed="false">
      <c r="A16" s="11" t="s">
        <v>52</v>
      </c>
      <c r="B16" s="18" t="n">
        <v>318000</v>
      </c>
      <c r="C16" s="19" t="n">
        <f aca="false">IF(SUM($B$7:$B$18)=0,1/12,B16/SUM($B$7:$B$18))</f>
        <v>0.0883333333333333</v>
      </c>
      <c r="D16" s="20" t="n">
        <f aca="false">$B$23*C16</f>
        <v>327540</v>
      </c>
      <c r="E16" s="21" t="n">
        <f aca="false">$B$24*C16</f>
        <v>406128.294</v>
      </c>
      <c r="F16" s="22" t="n">
        <f aca="false">IF(B16=0,"",E16/B16-1)</f>
        <v>0.277133</v>
      </c>
    </row>
    <row r="17" customFormat="false" ht="15" hidden="false" customHeight="true" outlineLevel="0" collapsed="false">
      <c r="A17" s="11" t="s">
        <v>53</v>
      </c>
      <c r="B17" s="18" t="n">
        <v>312000</v>
      </c>
      <c r="C17" s="19" t="n">
        <f aca="false">IF(SUM($B$7:$B$18)=0,1/12,B17/SUM($B$7:$B$18))</f>
        <v>0.0866666666666667</v>
      </c>
      <c r="D17" s="20" t="n">
        <f aca="false">$B$23*C17</f>
        <v>321360</v>
      </c>
      <c r="E17" s="21" t="n">
        <f aca="false">$B$24*C17</f>
        <v>398465.496</v>
      </c>
      <c r="F17" s="22" t="n">
        <f aca="false">IF(B17=0,"",E17/B17-1)</f>
        <v>0.277133</v>
      </c>
    </row>
    <row r="18" customFormat="false" ht="15" hidden="false" customHeight="true" outlineLevel="0" collapsed="false">
      <c r="A18" s="11" t="s">
        <v>54</v>
      </c>
      <c r="B18" s="18" t="n">
        <v>336000</v>
      </c>
      <c r="C18" s="19" t="n">
        <f aca="false">IF(SUM($B$7:$B$18)=0,1/12,B18/SUM($B$7:$B$18))</f>
        <v>0.0933333333333333</v>
      </c>
      <c r="D18" s="20" t="n">
        <f aca="false">$B$23*C18</f>
        <v>346080</v>
      </c>
      <c r="E18" s="21" t="n">
        <f aca="false">$B$24*C18</f>
        <v>429116.688</v>
      </c>
      <c r="F18" s="22" t="n">
        <f aca="false">IF(B18=0,"",E18/B18-1)</f>
        <v>0.277133</v>
      </c>
    </row>
    <row r="19" customFormat="false" ht="15" hidden="false" customHeight="true" outlineLevel="0" collapsed="false">
      <c r="A19" s="23" t="s">
        <v>55</v>
      </c>
      <c r="B19" s="21" t="n">
        <f aca="false">SUM(B7:B18)</f>
        <v>3600000</v>
      </c>
      <c r="C19" s="24" t="n">
        <f aca="false">SUM(C7:C18)</f>
        <v>1</v>
      </c>
      <c r="D19" s="21" t="n">
        <f aca="false">SUM(D7:D18)</f>
        <v>3708000</v>
      </c>
      <c r="E19" s="21" t="n">
        <f aca="false">SUM(E7:E18)</f>
        <v>4597678.8</v>
      </c>
      <c r="F19" s="25" t="n">
        <f aca="false">IF(B19=0,"",E19/B19-1)</f>
        <v>0.277133</v>
      </c>
    </row>
    <row r="21" customFormat="false" ht="15" hidden="false" customHeight="true" outlineLevel="0" collapsed="false">
      <c r="A21" s="16" t="s">
        <v>56</v>
      </c>
    </row>
    <row r="22" customFormat="false" ht="15" hidden="false" customHeight="true" outlineLevel="0" collapsed="false">
      <c r="A22" s="11" t="s">
        <v>57</v>
      </c>
      <c r="B22" s="26" t="n">
        <v>0.03</v>
      </c>
    </row>
    <row r="23" customFormat="false" ht="15" hidden="false" customHeight="true" outlineLevel="0" collapsed="false">
      <c r="A23" s="23" t="s">
        <v>58</v>
      </c>
      <c r="B23" s="21" t="n">
        <f aca="false">B19*(1+B22)</f>
        <v>3708000</v>
      </c>
    </row>
    <row r="24" customFormat="false" ht="15" hidden="false" customHeight="true" outlineLevel="0" collapsed="false">
      <c r="A24" s="23" t="s">
        <v>59</v>
      </c>
      <c r="B24" s="27" t="n">
        <f aca="false">'2 · Rota da meta'!$E$5</f>
        <v>4597678.8</v>
      </c>
    </row>
    <row r="25" customFormat="false" ht="15" hidden="false" customHeight="true" outlineLevel="0" collapsed="false">
      <c r="A25" s="11" t="s">
        <v>60</v>
      </c>
      <c r="B25" s="22" t="n">
        <f aca="false">IF(B19=0,0,B24/B19-1)</f>
        <v>0.277133</v>
      </c>
    </row>
    <row r="26" customFormat="false" ht="15" hidden="false" customHeight="true" outlineLevel="0" collapsed="false">
      <c r="A26" s="28" t="str">
        <f aca="false">IF(B24&lt;B23,"Atenção: o desafio ficou abaixo do piso. Revise as alavancas na aba 2.","")</f>
        <v/>
      </c>
    </row>
    <row r="28" customFormat="false" ht="15" hidden="false" customHeight="true" outlineLevel="0" collapsed="false">
      <c r="A28" s="11" t="s">
        <v>61</v>
      </c>
      <c r="B28" s="29" t="n">
        <v>21</v>
      </c>
    </row>
    <row r="30" customFormat="false" ht="15" hidden="false" customHeight="true" outlineLevel="0" collapsed="false">
      <c r="A30" s="30" t="s">
        <v>62</v>
      </c>
    </row>
  </sheetData>
  <printOptions headings="false" gridLines="false" gridLinesSet="true" horizontalCentered="false" verticalCentered="false"/>
  <pageMargins left="0.75" right="0.75" top="1" bottom="1" header="0.511811023622047" footer="0.511805555555556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&amp;L&amp;7 © 2026 Magnus Guerios · Todos os direitos reservados · Lei nº 9.610/1998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14E1E"/>
    <pageSetUpPr fitToPage="true"/>
  </sheetPr>
  <dimension ref="A1:E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0"/>
    <col collapsed="false" customWidth="true" hidden="false" outlineLevel="0" max="3" min="2" style="1" width="16"/>
    <col collapsed="false" customWidth="true" hidden="false" outlineLevel="0" max="4" min="4" style="1" width="14"/>
    <col collapsed="false" customWidth="true" hidden="false" outlineLevel="0" max="5" min="5" style="1" width="66"/>
  </cols>
  <sheetData>
    <row r="1" customFormat="false" ht="15" hidden="false" customHeight="true" outlineLevel="0" collapsed="false">
      <c r="A1" s="2" t="s">
        <v>0</v>
      </c>
    </row>
    <row r="2" customFormat="false" ht="30" hidden="false" customHeight="true" outlineLevel="0" collapsed="false">
      <c r="A2" s="3" t="s">
        <v>63</v>
      </c>
    </row>
    <row r="3" customFormat="false" ht="15" hidden="false" customHeight="true" outlineLevel="0" collapsed="false">
      <c r="A3" s="4" t="s">
        <v>64</v>
      </c>
    </row>
    <row r="5" customFormat="false" ht="17.25" hidden="false" customHeight="true" outlineLevel="0" collapsed="false">
      <c r="A5" s="23" t="s">
        <v>65</v>
      </c>
      <c r="B5" s="9" t="s">
        <v>66</v>
      </c>
      <c r="D5" s="23" t="s">
        <v>67</v>
      </c>
      <c r="E5" s="31" t="n">
        <f aca="false">IF(B5="Proposta",C41,IF(B5="Os dois",C13+C41,C13))</f>
        <v>4597678.8</v>
      </c>
    </row>
    <row r="6" customFormat="false" ht="15" hidden="false" customHeight="true" outlineLevel="0" collapsed="false">
      <c r="A6" s="32" t="str">
        <f aca="false">IF('1 · Minha meta'!$B$19=0,"",IF(ABS(IF(B5="Proposta",B41,IF(B5="Os dois",B13+B41,B13))/'1 · Minha meta'!$B$19-1)&gt;0.1,"Confira os números de 2026: a conta das alavancas está "&amp;IF(IF(B5="Proposta",B41,IF(B5="Os dois",B13+B41,B13))&gt;'1 · Minha meta'!$B$19,"acima","abaixo")&amp;" do que você vendeu de verdade (aba 1) em mais de 10%.","A conta das alavancas de 2026 bate com o que você vendeu (aba 1)."))</f>
        <v>A conta das alavancas de 2026 bate com o que você vendeu (aba 1).</v>
      </c>
    </row>
    <row r="8" customFormat="false" ht="30" hidden="false" customHeight="true" outlineLevel="0" collapsed="false">
      <c r="A8" s="17" t="s">
        <v>68</v>
      </c>
      <c r="B8" s="17" t="s">
        <v>69</v>
      </c>
      <c r="C8" s="17" t="s">
        <v>70</v>
      </c>
      <c r="D8" s="17" t="s">
        <v>71</v>
      </c>
      <c r="E8" s="17" t="s">
        <v>72</v>
      </c>
    </row>
    <row r="9" customFormat="false" ht="30" hidden="false" customHeight="true" outlineLevel="0" collapsed="false">
      <c r="A9" s="11" t="s">
        <v>73</v>
      </c>
      <c r="B9" s="29" t="n">
        <v>200</v>
      </c>
      <c r="C9" s="33" t="n">
        <f aca="false">B9-C17+C18+C19</f>
        <v>229</v>
      </c>
      <c r="D9" s="34" t="n">
        <f aca="false">C9-B9</f>
        <v>29</v>
      </c>
      <c r="E9" s="35" t="s">
        <v>74</v>
      </c>
    </row>
    <row r="10" customFormat="false" ht="30" hidden="false" customHeight="true" outlineLevel="0" collapsed="false">
      <c r="A10" s="11" t="s">
        <v>75</v>
      </c>
      <c r="B10" s="26" t="n">
        <v>0.55</v>
      </c>
      <c r="C10" s="26" t="n">
        <v>0.6</v>
      </c>
      <c r="D10" s="36" t="n">
        <f aca="false">C10-B10</f>
        <v>0.0499999999999999</v>
      </c>
      <c r="E10" s="35" t="s">
        <v>76</v>
      </c>
    </row>
    <row r="11" customFormat="false" ht="30" hidden="false" customHeight="true" outlineLevel="0" collapsed="false">
      <c r="A11" s="11" t="s">
        <v>77</v>
      </c>
      <c r="B11" s="37" t="n">
        <v>1.25</v>
      </c>
      <c r="C11" s="37" t="n">
        <v>1.3</v>
      </c>
      <c r="D11" s="38" t="n">
        <f aca="false">C11-B11</f>
        <v>0.05</v>
      </c>
      <c r="E11" s="35" t="s">
        <v>78</v>
      </c>
    </row>
    <row r="12" customFormat="false" ht="30" hidden="false" customHeight="true" outlineLevel="0" collapsed="false">
      <c r="A12" s="11" t="s">
        <v>79</v>
      </c>
      <c r="B12" s="18" t="n">
        <v>2180</v>
      </c>
      <c r="C12" s="18" t="n">
        <v>2290</v>
      </c>
      <c r="D12" s="36" t="n">
        <f aca="false">IF(B12=0,0,C12/B12-1)</f>
        <v>0.0504587155963303</v>
      </c>
      <c r="E12" s="35" t="s">
        <v>80</v>
      </c>
    </row>
    <row r="13" customFormat="false" ht="15" hidden="false" customHeight="true" outlineLevel="0" collapsed="false">
      <c r="A13" s="23" t="s">
        <v>81</v>
      </c>
      <c r="B13" s="21" t="n">
        <f aca="false">B9*B10*B11*B12*12</f>
        <v>3597000</v>
      </c>
      <c r="C13" s="39" t="n">
        <f aca="false">((B9+C9)/2)*C10*C11*C12*12</f>
        <v>4597678.8</v>
      </c>
      <c r="D13" s="40" t="n">
        <f aca="false">IF(B13=0,0,C13/B13-1)</f>
        <v>0.278198165137615</v>
      </c>
      <c r="E13" s="30" t="s">
        <v>82</v>
      </c>
    </row>
    <row r="16" customFormat="false" ht="15" hidden="false" customHeight="true" outlineLevel="0" collapsed="false">
      <c r="A16" s="16" t="s">
        <v>83</v>
      </c>
    </row>
    <row r="17" customFormat="false" ht="15" hidden="false" customHeight="true" outlineLevel="0" collapsed="false">
      <c r="A17" s="11" t="s">
        <v>84</v>
      </c>
      <c r="C17" s="29" t="n">
        <v>10</v>
      </c>
    </row>
    <row r="18" customFormat="false" ht="15" hidden="false" customHeight="true" outlineLevel="0" collapsed="false">
      <c r="A18" s="11" t="s">
        <v>85</v>
      </c>
      <c r="C18" s="29" t="n">
        <v>15</v>
      </c>
    </row>
    <row r="19" customFormat="false" ht="15" hidden="false" customHeight="true" outlineLevel="0" collapsed="false">
      <c r="A19" s="11" t="s">
        <v>86</v>
      </c>
      <c r="C19" s="29" t="n">
        <v>24</v>
      </c>
    </row>
    <row r="21" customFormat="false" ht="30" hidden="false" customHeight="true" outlineLevel="0" collapsed="false">
      <c r="A21" s="17" t="s">
        <v>87</v>
      </c>
      <c r="B21" s="17" t="s">
        <v>88</v>
      </c>
      <c r="C21" s="17" t="s">
        <v>89</v>
      </c>
      <c r="D21" s="17"/>
      <c r="E21" s="17" t="s">
        <v>90</v>
      </c>
    </row>
    <row r="22" customFormat="false" ht="15" hidden="false" customHeight="true" outlineLevel="0" collapsed="false">
      <c r="A22" s="11" t="s">
        <v>91</v>
      </c>
      <c r="B22" s="20" t="n">
        <f aca="false">(((B9+C9)/2)-B9)*B10*B11*B12*12</f>
        <v>260782.5</v>
      </c>
      <c r="C22" s="22" t="n">
        <f aca="false">IF($B$26=0,0,B22/$B$26)</f>
        <v>0.260605600918097</v>
      </c>
      <c r="E22" s="41" t="str">
        <f aca="false">IF(B26&lt;=0,"",IF(C22&gt;0.5,"Mais da metade do crescimento depende de cliente novo e recuperado: é a parte mais lenta. Reforce positivação e mix.","Bom equilíbrio: a maior parte vem de quem já é cliente, que é a venda mais barata."))</f>
        <v>Bom equilíbrio: a maior parte vem de quem já é cliente, que é a venda mais barata.</v>
      </c>
    </row>
    <row r="23" customFormat="false" ht="15" hidden="false" customHeight="true" outlineLevel="0" collapsed="false">
      <c r="A23" s="11" t="s">
        <v>92</v>
      </c>
      <c r="B23" s="20" t="n">
        <f aca="false">((B9+C9)/2)*(C10-B10)*B11*B12*12</f>
        <v>350707.5</v>
      </c>
      <c r="C23" s="22" t="n">
        <f aca="false">IF($B$26=0,0,B23/$B$26)</f>
        <v>0.350469601234682</v>
      </c>
      <c r="E23" s="41"/>
    </row>
    <row r="24" customFormat="false" ht="15" hidden="false" customHeight="true" outlineLevel="0" collapsed="false">
      <c r="A24" s="11" t="s">
        <v>93</v>
      </c>
      <c r="B24" s="20" t="n">
        <f aca="false">((B9+C9)/2)*C10*(C11-B11)*B12*12</f>
        <v>168339.6</v>
      </c>
      <c r="C24" s="22" t="n">
        <f aca="false">IF($B$26=0,0,B24/$B$26)</f>
        <v>0.168225408592648</v>
      </c>
      <c r="E24" s="41"/>
    </row>
    <row r="25" customFormat="false" ht="15" hidden="false" customHeight="true" outlineLevel="0" collapsed="false">
      <c r="A25" s="11" t="s">
        <v>94</v>
      </c>
      <c r="B25" s="20" t="n">
        <f aca="false">((B9+C9)/2)*C10*C11*(C12-B12)*12</f>
        <v>220849.2</v>
      </c>
      <c r="C25" s="22" t="n">
        <f aca="false">IF($B$26=0,0,B25/$B$26)</f>
        <v>0.220699389254574</v>
      </c>
      <c r="E25" s="41"/>
    </row>
    <row r="26" customFormat="false" ht="15" hidden="false" customHeight="true" outlineLevel="0" collapsed="false">
      <c r="A26" s="23" t="s">
        <v>95</v>
      </c>
      <c r="B26" s="21" t="n">
        <f aca="false">SUM(B22:B25)</f>
        <v>1000678.8</v>
      </c>
    </row>
    <row r="28" customFormat="false" ht="30" hidden="false" customHeight="true" outlineLevel="0" collapsed="false">
      <c r="A28" s="17" t="s">
        <v>96</v>
      </c>
      <c r="B28" s="17" t="s">
        <v>97</v>
      </c>
      <c r="C28" s="17" t="s">
        <v>98</v>
      </c>
      <c r="D28" s="17" t="s">
        <v>99</v>
      </c>
      <c r="E28" s="17"/>
    </row>
    <row r="29" customFormat="false" ht="15" hidden="false" customHeight="true" outlineLevel="0" collapsed="false">
      <c r="A29" s="11" t="s">
        <v>100</v>
      </c>
      <c r="B29" s="34" t="n">
        <f aca="false">B9*B10</f>
        <v>110</v>
      </c>
      <c r="C29" s="33" t="n">
        <f aca="false">((B9+C9)/2)*C10</f>
        <v>128.7</v>
      </c>
      <c r="D29" s="34" t="n">
        <f aca="false">IF(B29="","",C29-B29)</f>
        <v>18.7</v>
      </c>
    </row>
    <row r="30" customFormat="false" ht="15" hidden="false" customHeight="true" outlineLevel="0" collapsed="false">
      <c r="A30" s="11" t="s">
        <v>101</v>
      </c>
      <c r="B30" s="34" t="n">
        <f aca="false">B29*B11</f>
        <v>137.5</v>
      </c>
      <c r="C30" s="33" t="n">
        <f aca="false">C29*C11</f>
        <v>167.31</v>
      </c>
      <c r="D30" s="34" t="n">
        <f aca="false">IF(B30="","",C30-B30)</f>
        <v>29.81</v>
      </c>
    </row>
    <row r="31" customFormat="false" ht="15" hidden="false" customHeight="true" outlineLevel="0" collapsed="false">
      <c r="A31" s="11" t="s">
        <v>79</v>
      </c>
      <c r="B31" s="20" t="n">
        <f aca="false">B12</f>
        <v>2180</v>
      </c>
      <c r="C31" s="21" t="n">
        <f aca="false">C12</f>
        <v>2290</v>
      </c>
      <c r="D31" s="20" t="n">
        <f aca="false">IF(B31="","",C31-B31)</f>
        <v>110</v>
      </c>
    </row>
    <row r="32" customFormat="false" ht="15" hidden="false" customHeight="true" outlineLevel="0" collapsed="false">
      <c r="A32" s="11" t="s">
        <v>102</v>
      </c>
      <c r="B32" s="42"/>
      <c r="C32" s="43" t="n">
        <f aca="false">C18/12</f>
        <v>1.25</v>
      </c>
      <c r="D32" s="42" t="str">
        <f aca="false">IF(B32="","",C32-B32)</f>
        <v/>
      </c>
    </row>
    <row r="33" customFormat="false" ht="15" hidden="false" customHeight="true" outlineLevel="0" collapsed="false">
      <c r="A33" s="11" t="s">
        <v>103</v>
      </c>
      <c r="B33" s="42"/>
      <c r="C33" s="43" t="n">
        <f aca="false">C19/12</f>
        <v>2</v>
      </c>
      <c r="D33" s="42" t="str">
        <f aca="false">IF(B33="","",C33-B33)</f>
        <v/>
      </c>
    </row>
    <row r="36" customFormat="false" ht="30" hidden="false" customHeight="true" outlineLevel="0" collapsed="false">
      <c r="A36" s="17" t="s">
        <v>104</v>
      </c>
      <c r="B36" s="17" t="s">
        <v>69</v>
      </c>
      <c r="C36" s="17" t="s">
        <v>70</v>
      </c>
      <c r="D36" s="17" t="s">
        <v>71</v>
      </c>
      <c r="E36" s="17" t="s">
        <v>72</v>
      </c>
    </row>
    <row r="37" customFormat="false" ht="30" hidden="false" customHeight="true" outlineLevel="0" collapsed="false">
      <c r="A37" s="11" t="s">
        <v>105</v>
      </c>
      <c r="B37" s="29" t="n">
        <v>20</v>
      </c>
      <c r="C37" s="29" t="n">
        <v>24</v>
      </c>
      <c r="D37" s="44" t="n">
        <f aca="false">C37-B37</f>
        <v>4</v>
      </c>
      <c r="E37" s="35" t="s">
        <v>106</v>
      </c>
    </row>
    <row r="38" customFormat="false" ht="30" hidden="false" customHeight="true" outlineLevel="0" collapsed="false">
      <c r="A38" s="11" t="s">
        <v>107</v>
      </c>
      <c r="B38" s="26" t="n">
        <v>0.6</v>
      </c>
      <c r="C38" s="26" t="n">
        <v>0.65</v>
      </c>
      <c r="D38" s="36" t="n">
        <f aca="false">C38-B38</f>
        <v>0.05</v>
      </c>
      <c r="E38" s="35" t="s">
        <v>108</v>
      </c>
    </row>
    <row r="39" customFormat="false" ht="30" hidden="false" customHeight="true" outlineLevel="0" collapsed="false">
      <c r="A39" s="11" t="s">
        <v>109</v>
      </c>
      <c r="B39" s="26" t="n">
        <v>0.3</v>
      </c>
      <c r="C39" s="26" t="n">
        <v>0.35</v>
      </c>
      <c r="D39" s="36" t="n">
        <f aca="false">C39-B39</f>
        <v>0.05</v>
      </c>
      <c r="E39" s="35" t="s">
        <v>110</v>
      </c>
    </row>
    <row r="40" customFormat="false" ht="30" hidden="false" customHeight="true" outlineLevel="0" collapsed="false">
      <c r="A40" s="11" t="s">
        <v>111</v>
      </c>
      <c r="B40" s="18" t="n">
        <v>15000</v>
      </c>
      <c r="C40" s="18" t="n">
        <v>16000</v>
      </c>
      <c r="D40" s="36" t="n">
        <f aca="false">IF(B40=0,0,C40/B40-1)</f>
        <v>0.0666666666666667</v>
      </c>
      <c r="E40" s="35" t="s">
        <v>112</v>
      </c>
    </row>
    <row r="41" customFormat="false" ht="15" hidden="false" customHeight="true" outlineLevel="0" collapsed="false">
      <c r="A41" s="23" t="s">
        <v>81</v>
      </c>
      <c r="B41" s="21" t="n">
        <f aca="false">B37*B38*B39*B40*12</f>
        <v>648000</v>
      </c>
      <c r="C41" s="39" t="n">
        <f aca="false">C37*C38*C39*C40*12</f>
        <v>1048320</v>
      </c>
      <c r="D41" s="40" t="n">
        <f aca="false">IF(B41=0,0,C41/B41-1)</f>
        <v>0.617777777777778</v>
      </c>
    </row>
    <row r="43" customFormat="false" ht="15" hidden="false" customHeight="true" outlineLevel="0" collapsed="false">
      <c r="A43" s="30" t="s">
        <v>113</v>
      </c>
    </row>
  </sheetData>
  <mergeCells count="1">
    <mergeCell ref="E22:E25"/>
  </mergeCells>
  <dataValidations count="1">
    <dataValidation allowBlank="false" errorStyle="stop" operator="between" showDropDown="false" showErrorMessage="false" showInputMessage="false" sqref="B5" type="list">
      <formula1>"Carteira,Proposta,Os dois"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05555555556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&amp;L&amp;7 © 2026 Magnus Guerios · Todos os direitos reservados · Lei nº 9.610/1998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14E1E"/>
    <pageSetUpPr fitToPage="true"/>
  </sheetPr>
  <dimension ref="A1:L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1" topLeftCell="A1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6"/>
    <col collapsed="false" customWidth="true" hidden="false" outlineLevel="0" max="2" min="2" style="1" width="11"/>
    <col collapsed="false" customWidth="true" hidden="false" outlineLevel="0" max="3" min="3" style="1" width="12"/>
    <col collapsed="false" customWidth="true" hidden="false" outlineLevel="0" max="4" min="4" style="1" width="15"/>
    <col collapsed="false" customWidth="true" hidden="false" outlineLevel="0" max="6" min="5" style="1" width="16"/>
    <col collapsed="false" customWidth="true" hidden="false" outlineLevel="0" max="7" min="7" style="1" width="13"/>
    <col collapsed="false" customWidth="true" hidden="false" outlineLevel="0" max="8" min="8" style="1" width="10"/>
    <col collapsed="false" customWidth="true" hidden="false" outlineLevel="0" max="10" min="9" style="1" width="12"/>
    <col collapsed="false" customWidth="true" hidden="false" outlineLevel="0" max="11" min="11" style="1" width="14"/>
    <col collapsed="false" customWidth="true" hidden="false" outlineLevel="0" max="12" min="12" style="1" width="15"/>
  </cols>
  <sheetData>
    <row r="1" customFormat="false" ht="15" hidden="false" customHeight="true" outlineLevel="0" collapsed="false">
      <c r="A1" s="2" t="s">
        <v>0</v>
      </c>
    </row>
    <row r="2" customFormat="false" ht="30" hidden="false" customHeight="true" outlineLevel="0" collapsed="false">
      <c r="A2" s="3" t="s">
        <v>114</v>
      </c>
    </row>
    <row r="3" customFormat="false" ht="15" hidden="false" customHeight="true" outlineLevel="0" collapsed="false">
      <c r="A3" s="4" t="s">
        <v>115</v>
      </c>
    </row>
    <row r="5" customFormat="false" ht="15" hidden="false" customHeight="true" outlineLevel="0" collapsed="false">
      <c r="A5" s="23" t="s">
        <v>116</v>
      </c>
      <c r="B5" s="9" t="s">
        <v>43</v>
      </c>
      <c r="C5" s="9"/>
      <c r="E5" s="23" t="s">
        <v>117</v>
      </c>
      <c r="F5" s="23"/>
      <c r="G5" s="21" t="n">
        <f aca="false">IFERROR(INDEX('1 · Minha meta'!$D$7:$D$18,MATCH($B$5,'1 · Minha meta'!$A$7:$A$18,0)),0)</f>
        <v>259560</v>
      </c>
    </row>
    <row r="6" customFormat="false" ht="15" hidden="false" customHeight="true" outlineLevel="0" collapsed="false">
      <c r="A6" s="11" t="s">
        <v>118</v>
      </c>
      <c r="B6" s="34" t="n">
        <f aca="false">'1 · Minha meta'!$B$28</f>
        <v>21</v>
      </c>
      <c r="E6" s="23" t="s">
        <v>119</v>
      </c>
      <c r="F6" s="23"/>
      <c r="G6" s="21" t="n">
        <f aca="false">IFERROR(INDEX('1 · Minha meta'!$E$7:$E$18,MATCH($B$5,'1 · Minha meta'!$A$7:$A$18,0)),0)</f>
        <v>321837.516</v>
      </c>
    </row>
    <row r="7" customFormat="false" ht="15" hidden="false" customHeight="true" outlineLevel="0" collapsed="false">
      <c r="A7" s="11" t="s">
        <v>120</v>
      </c>
      <c r="B7" s="29" t="n">
        <v>10</v>
      </c>
      <c r="E7" s="23" t="s">
        <v>121</v>
      </c>
      <c r="F7" s="23"/>
      <c r="G7" s="21" t="n">
        <f aca="false">SUM(F12:F19)</f>
        <v>141000</v>
      </c>
    </row>
    <row r="8" customFormat="false" ht="15" hidden="false" customHeight="true" outlineLevel="0" collapsed="false">
      <c r="E8" s="23" t="s">
        <v>122</v>
      </c>
      <c r="F8" s="23"/>
      <c r="G8" s="21" t="n">
        <f aca="false">IF($B$6=0,0,$G$6*$B$7/$B$6)</f>
        <v>153255.96</v>
      </c>
    </row>
    <row r="9" customFormat="false" ht="15" hidden="false" customHeight="true" outlineLevel="0" collapsed="false">
      <c r="E9" s="23" t="s">
        <v>123</v>
      </c>
      <c r="F9" s="23"/>
      <c r="G9" s="27" t="n">
        <f aca="false">MAX(0,$G$6-$G$7)/MAX(1,$B$6-$B$7)</f>
        <v>16439.7741818182</v>
      </c>
    </row>
    <row r="11" customFormat="false" ht="30" hidden="false" customHeight="true" outlineLevel="0" collapsed="false">
      <c r="A11" s="17" t="s">
        <v>124</v>
      </c>
      <c r="B11" s="17" t="s">
        <v>125</v>
      </c>
      <c r="C11" s="17" t="s">
        <v>126</v>
      </c>
      <c r="D11" s="17" t="s">
        <v>40</v>
      </c>
      <c r="E11" s="17" t="s">
        <v>41</v>
      </c>
      <c r="F11" s="17" t="s">
        <v>127</v>
      </c>
      <c r="G11" s="17" t="s">
        <v>128</v>
      </c>
      <c r="H11" s="17" t="s">
        <v>129</v>
      </c>
      <c r="I11" s="17" t="s">
        <v>130</v>
      </c>
      <c r="J11" s="17" t="s">
        <v>131</v>
      </c>
      <c r="K11" s="17" t="s">
        <v>132</v>
      </c>
      <c r="L11" s="17" t="s">
        <v>133</v>
      </c>
    </row>
    <row r="12" customFormat="false" ht="15" hidden="false" customHeight="true" outlineLevel="0" collapsed="false">
      <c r="A12" s="45" t="s">
        <v>134</v>
      </c>
      <c r="B12" s="26" t="n">
        <v>0.4</v>
      </c>
      <c r="C12" s="29" t="n">
        <v>80</v>
      </c>
      <c r="D12" s="20" t="n">
        <f aca="false">IF(B12="","",$G$5*B12)</f>
        <v>103824</v>
      </c>
      <c r="E12" s="20" t="n">
        <f aca="false">IF(B12="","",$G$6*B12)</f>
        <v>128735.0064</v>
      </c>
      <c r="F12" s="18" t="n">
        <v>64000</v>
      </c>
      <c r="G12" s="29" t="n">
        <v>24</v>
      </c>
      <c r="H12" s="29" t="n">
        <v>28</v>
      </c>
      <c r="I12" s="25" t="n">
        <f aca="false">IF(OR(C12="",C12=0,G12=""),"",G12/C12)</f>
        <v>0.3</v>
      </c>
      <c r="J12" s="22" t="n">
        <f aca="false">IF(C12="","",'2 · Rota da meta'!$C$10)</f>
        <v>0.6</v>
      </c>
      <c r="K12" s="20" t="n">
        <f aca="false">IF(OR(H12="",H12=0),"",F12/H12)</f>
        <v>2285.71428571429</v>
      </c>
      <c r="L12" s="46" t="str">
        <f aca="false">IF(OR(B12="",F12=""),"",IF(F12&gt;=E12*$B$7/$B$6,"No desafio",IF(F12&gt;=D12*$B$7/$B$6,"Acima do piso","Abaixo do piso")))</f>
        <v>No desafio</v>
      </c>
    </row>
    <row r="13" customFormat="false" ht="15" hidden="false" customHeight="true" outlineLevel="0" collapsed="false">
      <c r="A13" s="45" t="s">
        <v>135</v>
      </c>
      <c r="B13" s="26" t="n">
        <v>0.35</v>
      </c>
      <c r="C13" s="29" t="n">
        <v>70</v>
      </c>
      <c r="D13" s="20" t="n">
        <f aca="false">IF(B13="","",$G$5*B13)</f>
        <v>90846</v>
      </c>
      <c r="E13" s="20" t="n">
        <f aca="false">IF(B13="","",$G$6*B13)</f>
        <v>112643.1306</v>
      </c>
      <c r="F13" s="18" t="n">
        <v>47000</v>
      </c>
      <c r="G13" s="29" t="n">
        <v>21</v>
      </c>
      <c r="H13" s="29" t="n">
        <v>22</v>
      </c>
      <c r="I13" s="25" t="n">
        <f aca="false">IF(OR(C13="",C13=0,G13=""),"",G13/C13)</f>
        <v>0.3</v>
      </c>
      <c r="J13" s="22" t="n">
        <f aca="false">IF(C13="","",'2 · Rota da meta'!$C$10)</f>
        <v>0.6</v>
      </c>
      <c r="K13" s="20" t="n">
        <f aca="false">IF(OR(H13="",H13=0),"",F13/H13)</f>
        <v>2136.36363636364</v>
      </c>
      <c r="L13" s="46" t="str">
        <f aca="false">IF(OR(B13="",F13=""),"",IF(F13&gt;=E13*$B$7/$B$6,"No desafio",IF(F13&gt;=D13*$B$7/$B$6,"Acima do piso","Abaixo do piso")))</f>
        <v>Acima do piso</v>
      </c>
    </row>
    <row r="14" customFormat="false" ht="15" hidden="false" customHeight="true" outlineLevel="0" collapsed="false">
      <c r="A14" s="45" t="s">
        <v>136</v>
      </c>
      <c r="B14" s="26" t="n">
        <v>0.25</v>
      </c>
      <c r="C14" s="29" t="n">
        <v>50</v>
      </c>
      <c r="D14" s="20" t="n">
        <f aca="false">IF(B14="","",$G$5*B14)</f>
        <v>64890</v>
      </c>
      <c r="E14" s="20" t="n">
        <f aca="false">IF(B14="","",$G$6*B14)</f>
        <v>80459.379</v>
      </c>
      <c r="F14" s="18" t="n">
        <v>30000</v>
      </c>
      <c r="G14" s="29" t="n">
        <v>14</v>
      </c>
      <c r="H14" s="29" t="n">
        <v>14</v>
      </c>
      <c r="I14" s="25" t="n">
        <f aca="false">IF(OR(C14="",C14=0,G14=""),"",G14/C14)</f>
        <v>0.28</v>
      </c>
      <c r="J14" s="22" t="n">
        <f aca="false">IF(C14="","",'2 · Rota da meta'!$C$10)</f>
        <v>0.6</v>
      </c>
      <c r="K14" s="20" t="n">
        <f aca="false">IF(OR(H14="",H14=0),"",F14/H14)</f>
        <v>2142.85714285714</v>
      </c>
      <c r="L14" s="46" t="str">
        <f aca="false">IF(OR(B14="",F14=""),"",IF(F14&gt;=E14*$B$7/$B$6,"No desafio",IF(F14&gt;=D14*$B$7/$B$6,"Acima do piso","Abaixo do piso")))</f>
        <v>Abaixo do piso</v>
      </c>
    </row>
    <row r="15" customFormat="false" ht="15" hidden="false" customHeight="true" outlineLevel="0" collapsed="false">
      <c r="A15" s="45"/>
      <c r="B15" s="26"/>
      <c r="C15" s="29"/>
      <c r="D15" s="20" t="str">
        <f aca="false">IF(B15="","",$G$5*B15)</f>
        <v/>
      </c>
      <c r="E15" s="20" t="str">
        <f aca="false">IF(B15="","",$G$6*B15)</f>
        <v/>
      </c>
      <c r="F15" s="18"/>
      <c r="G15" s="29"/>
      <c r="H15" s="29"/>
      <c r="I15" s="25" t="str">
        <f aca="false">IF(OR(C15="",C15=0,G15=""),"",G15/C15)</f>
        <v/>
      </c>
      <c r="J15" s="22" t="str">
        <f aca="false">IF(C15="","",'2 · Rota da meta'!$C$10)</f>
        <v/>
      </c>
      <c r="K15" s="20" t="str">
        <f aca="false">IF(OR(H15="",H15=0),"",F15/H15)</f>
        <v/>
      </c>
      <c r="L15" s="46" t="str">
        <f aca="false">IF(OR(B15="",F15=""),"",IF(F15&gt;=E15*$B$7/$B$6,"No desafio",IF(F15&gt;=D15*$B$7/$B$6,"Acima do piso","Abaixo do piso")))</f>
        <v/>
      </c>
    </row>
    <row r="16" customFormat="false" ht="15" hidden="false" customHeight="true" outlineLevel="0" collapsed="false">
      <c r="A16" s="45"/>
      <c r="B16" s="26"/>
      <c r="C16" s="29"/>
      <c r="D16" s="20" t="str">
        <f aca="false">IF(B16="","",$G$5*B16)</f>
        <v/>
      </c>
      <c r="E16" s="20" t="str">
        <f aca="false">IF(B16="","",$G$6*B16)</f>
        <v/>
      </c>
      <c r="F16" s="18"/>
      <c r="G16" s="29"/>
      <c r="H16" s="29"/>
      <c r="I16" s="25" t="str">
        <f aca="false">IF(OR(C16="",C16=0,G16=""),"",G16/C16)</f>
        <v/>
      </c>
      <c r="J16" s="22" t="str">
        <f aca="false">IF(C16="","",'2 · Rota da meta'!$C$10)</f>
        <v/>
      </c>
      <c r="K16" s="20" t="str">
        <f aca="false">IF(OR(H16="",H16=0),"",F16/H16)</f>
        <v/>
      </c>
      <c r="L16" s="46" t="str">
        <f aca="false">IF(OR(B16="",F16=""),"",IF(F16&gt;=E16*$B$7/$B$6,"No desafio",IF(F16&gt;=D16*$B$7/$B$6,"Acima do piso","Abaixo do piso")))</f>
        <v/>
      </c>
    </row>
    <row r="17" customFormat="false" ht="15" hidden="false" customHeight="true" outlineLevel="0" collapsed="false">
      <c r="A17" s="45"/>
      <c r="B17" s="26"/>
      <c r="C17" s="29"/>
      <c r="D17" s="20" t="str">
        <f aca="false">IF(B17="","",$G$5*B17)</f>
        <v/>
      </c>
      <c r="E17" s="20" t="str">
        <f aca="false">IF(B17="","",$G$6*B17)</f>
        <v/>
      </c>
      <c r="F17" s="18"/>
      <c r="G17" s="29"/>
      <c r="H17" s="29"/>
      <c r="I17" s="25" t="str">
        <f aca="false">IF(OR(C17="",C17=0,G17=""),"",G17/C17)</f>
        <v/>
      </c>
      <c r="J17" s="22" t="str">
        <f aca="false">IF(C17="","",'2 · Rota da meta'!$C$10)</f>
        <v/>
      </c>
      <c r="K17" s="20" t="str">
        <f aca="false">IF(OR(H17="",H17=0),"",F17/H17)</f>
        <v/>
      </c>
      <c r="L17" s="46" t="str">
        <f aca="false">IF(OR(B17="",F17=""),"",IF(F17&gt;=E17*$B$7/$B$6,"No desafio",IF(F17&gt;=D17*$B$7/$B$6,"Acima do piso","Abaixo do piso")))</f>
        <v/>
      </c>
    </row>
    <row r="18" customFormat="false" ht="15" hidden="false" customHeight="true" outlineLevel="0" collapsed="false">
      <c r="A18" s="45"/>
      <c r="B18" s="26"/>
      <c r="C18" s="29"/>
      <c r="D18" s="20" t="str">
        <f aca="false">IF(B18="","",$G$5*B18)</f>
        <v/>
      </c>
      <c r="E18" s="20" t="str">
        <f aca="false">IF(B18="","",$G$6*B18)</f>
        <v/>
      </c>
      <c r="F18" s="18"/>
      <c r="G18" s="29"/>
      <c r="H18" s="29"/>
      <c r="I18" s="25" t="str">
        <f aca="false">IF(OR(C18="",C18=0,G18=""),"",G18/C18)</f>
        <v/>
      </c>
      <c r="J18" s="22" t="str">
        <f aca="false">IF(C18="","",'2 · Rota da meta'!$C$10)</f>
        <v/>
      </c>
      <c r="K18" s="20" t="str">
        <f aca="false">IF(OR(H18="",H18=0),"",F18/H18)</f>
        <v/>
      </c>
      <c r="L18" s="46" t="str">
        <f aca="false">IF(OR(B18="",F18=""),"",IF(F18&gt;=E18*$B$7/$B$6,"No desafio",IF(F18&gt;=D18*$B$7/$B$6,"Acima do piso","Abaixo do piso")))</f>
        <v/>
      </c>
    </row>
    <row r="19" customFormat="false" ht="15" hidden="false" customHeight="true" outlineLevel="0" collapsed="false">
      <c r="A19" s="45"/>
      <c r="B19" s="26"/>
      <c r="C19" s="29"/>
      <c r="D19" s="20" t="str">
        <f aca="false">IF(B19="","",$G$5*B19)</f>
        <v/>
      </c>
      <c r="E19" s="20" t="str">
        <f aca="false">IF(B19="","",$G$6*B19)</f>
        <v/>
      </c>
      <c r="F19" s="18"/>
      <c r="G19" s="29"/>
      <c r="H19" s="29"/>
      <c r="I19" s="25" t="str">
        <f aca="false">IF(OR(C19="",C19=0,G19=""),"",G19/C19)</f>
        <v/>
      </c>
      <c r="J19" s="22" t="str">
        <f aca="false">IF(C19="","",'2 · Rota da meta'!$C$10)</f>
        <v/>
      </c>
      <c r="K19" s="20" t="str">
        <f aca="false">IF(OR(H19="",H19=0),"",F19/H19)</f>
        <v/>
      </c>
      <c r="L19" s="46" t="str">
        <f aca="false">IF(OR(B19="",F19=""),"",IF(F19&gt;=E19*$B$7/$B$6,"No desafio",IF(F19&gt;=D19*$B$7/$B$6,"Acima do piso","Abaixo do piso")))</f>
        <v/>
      </c>
    </row>
    <row r="20" customFormat="false" ht="15" hidden="false" customHeight="true" outlineLevel="0" collapsed="false">
      <c r="A20" s="23" t="s">
        <v>55</v>
      </c>
      <c r="B20" s="25" t="n">
        <f aca="false">SUM(B12:B19)</f>
        <v>1</v>
      </c>
      <c r="C20" s="33" t="n">
        <f aca="false">SUM(C12:C19)</f>
        <v>200</v>
      </c>
      <c r="D20" s="21" t="n">
        <f aca="false">SUM(D12:D19)</f>
        <v>259560</v>
      </c>
      <c r="E20" s="21" t="n">
        <f aca="false">SUM(E12:E19)</f>
        <v>321837.516</v>
      </c>
      <c r="F20" s="21" t="n">
        <f aca="false">SUM(F12:F19)</f>
        <v>141000</v>
      </c>
      <c r="G20" s="33" t="n">
        <f aca="false">SUM(G12:G19)</f>
        <v>59</v>
      </c>
      <c r="H20" s="33" t="n">
        <f aca="false">SUM(H12:H19)</f>
        <v>64</v>
      </c>
      <c r="I20" s="25" t="n">
        <f aca="false">IF(C20=0,"",G20/C20)</f>
        <v>0.295</v>
      </c>
      <c r="J20" s="22" t="n">
        <f aca="false">'2 · Rota da meta'!$C$10</f>
        <v>0.6</v>
      </c>
      <c r="K20" s="21" t="n">
        <f aca="false">IF(H20=0,"",F20/H20)</f>
        <v>2203.125</v>
      </c>
      <c r="L20" s="47" t="str">
        <f aca="false">IF(F20=0,"",IF(F20&gt;=E20*$B$7/$B$6,"No desafio",IF(F20&gt;=D20*$B$7/$B$6,"Acima do piso","Abaixo do piso")))</f>
        <v>Acima do piso</v>
      </c>
    </row>
    <row r="21" customFormat="false" ht="15" hidden="false" customHeight="true" outlineLevel="0" collapsed="false">
      <c r="A21" s="28" t="str">
        <f aca="false">IF(ROUND(B20,2)&lt;&gt;1,"Atenção: a soma das % precisa dar 100%.","")</f>
        <v/>
      </c>
    </row>
    <row r="23" customFormat="false" ht="15" hidden="false" customHeight="true" outlineLevel="0" collapsed="false">
      <c r="A23" s="30" t="s">
        <v>137</v>
      </c>
    </row>
    <row r="24" customFormat="false" ht="15" hidden="false" customHeight="true" outlineLevel="0" collapsed="false">
      <c r="A24" s="30" t="s">
        <v>138</v>
      </c>
    </row>
  </sheetData>
  <mergeCells count="6">
    <mergeCell ref="B5:C5"/>
    <mergeCell ref="E5:F5"/>
    <mergeCell ref="E6:F6"/>
    <mergeCell ref="E7:F7"/>
    <mergeCell ref="E8:F8"/>
    <mergeCell ref="E9:F9"/>
  </mergeCells>
  <conditionalFormatting sqref="L12:L20">
    <cfRule type="expression" priority="2" aboveAverage="0" equalAverage="0" bottom="0" percent="0" rank="0" text="" dxfId="0">
      <formula>LEFT(L12,2)="No"</formula>
    </cfRule>
    <cfRule type="expression" priority="3" aboveAverage="0" equalAverage="0" bottom="0" percent="0" rank="0" text="" dxfId="1">
      <formula>LEFT(L12,2)="Ac"</formula>
    </cfRule>
    <cfRule type="expression" priority="4" aboveAverage="0" equalAverage="0" bottom="0" percent="0" rank="0" text="" dxfId="2">
      <formula>LEFT(L12,2)="Ab"</formula>
    </cfRule>
    <cfRule type="expression" priority="5" aboveAverage="0" equalAverage="0" bottom="0" percent="0" rank="0" text="" dxfId="2">
      <formula>LEFT(L12,2)="Co"</formula>
    </cfRule>
    <cfRule type="expression" priority="6" aboveAverage="0" equalAverage="0" bottom="0" percent="0" rank="0" text="" dxfId="0">
      <formula>LEFT(L12,2)="Em"</formula>
    </cfRule>
  </conditionalFormatting>
  <conditionalFormatting sqref="I12:I20">
    <cfRule type="expression" priority="7" aboveAverage="0" equalAverage="0" bottom="0" percent="0" rank="0" text="" dxfId="3">
      <formula>AND(I12&lt;&gt;"",I12&lt;J12)</formula>
    </cfRule>
  </conditionalFormatting>
  <dataValidations count="1">
    <dataValidation allowBlank="false" errorStyle="stop" operator="between" showDropDown="false" showErrorMessage="false" showInputMessage="false" sqref="B5" type="list">
      <formula1>"Janeiro,Fevereiro,Março,Abril,Maio,Junho,Julho,Agosto,Setembro,Outubro,Novembro,Dezembro"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05555555556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&amp;L&amp;7 © 2026 Magnus Guerios · Todos os direitos reservados · Lei nº 9.610/1998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14E1E"/>
    <pageSetUpPr fitToPage="true"/>
  </sheetPr>
  <dimension ref="A1:H2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2"/>
    <col collapsed="false" customWidth="true" hidden="false" outlineLevel="0" max="2" min="2" style="1" width="18"/>
    <col collapsed="false" customWidth="true" hidden="false" outlineLevel="0" max="4" min="3" style="1" width="14"/>
    <col collapsed="false" customWidth="true" hidden="false" outlineLevel="0" max="5" min="5" style="1" width="13"/>
    <col collapsed="false" customWidth="true" hidden="false" outlineLevel="0" max="6" min="6" style="1" width="18"/>
    <col collapsed="false" customWidth="true" hidden="false" outlineLevel="0" max="7" min="7" style="1" width="13"/>
    <col collapsed="false" customWidth="true" hidden="false" outlineLevel="0" max="8" min="8" style="1" width="40"/>
  </cols>
  <sheetData>
    <row r="1" customFormat="false" ht="15" hidden="false" customHeight="true" outlineLevel="0" collapsed="false">
      <c r="A1" s="2" t="s">
        <v>0</v>
      </c>
    </row>
    <row r="2" customFormat="false" ht="30" hidden="false" customHeight="true" outlineLevel="0" collapsed="false">
      <c r="A2" s="3" t="s">
        <v>139</v>
      </c>
    </row>
    <row r="3" customFormat="false" ht="15" hidden="false" customHeight="true" outlineLevel="0" collapsed="false">
      <c r="A3" s="4" t="s">
        <v>140</v>
      </c>
    </row>
    <row r="4" customFormat="false" ht="15" hidden="false" customHeight="true" outlineLevel="0" collapsed="false">
      <c r="A4" s="23" t="s">
        <v>141</v>
      </c>
      <c r="B4" s="33" t="n">
        <f aca="false">COUNTIF(G11:G210,"Atrasado")</f>
        <v>1</v>
      </c>
    </row>
    <row r="5" customFormat="false" ht="15" hidden="false" customHeight="true" outlineLevel="0" collapsed="false">
      <c r="A5" s="23" t="s">
        <v>142</v>
      </c>
      <c r="B5" s="48" t="n">
        <f aca="false">COUNTIF(G11:G210,"Em risco")</f>
        <v>1</v>
      </c>
    </row>
    <row r="6" customFormat="false" ht="15" hidden="false" customHeight="true" outlineLevel="0" collapsed="false">
      <c r="A6" s="23" t="s">
        <v>143</v>
      </c>
      <c r="B6" s="33" t="n">
        <f aca="false">COUNTIF(G11:G210,"Inativo")</f>
        <v>0</v>
      </c>
    </row>
    <row r="7" customFormat="false" ht="15" hidden="false" customHeight="true" outlineLevel="0" collapsed="false">
      <c r="A7" s="23" t="s">
        <v>144</v>
      </c>
      <c r="B7" s="49" t="n">
        <f aca="false">SUMIFS(F11:F210,G11:G210,"Atrasado")+SUMIFS(F11:F210,G11:G210,"Em risco")</f>
        <v>6000</v>
      </c>
    </row>
    <row r="8" customFormat="false" ht="15" hidden="false" customHeight="true" outlineLevel="0" collapsed="false">
      <c r="A8" s="30" t="s">
        <v>145</v>
      </c>
    </row>
    <row r="10" customFormat="false" ht="30" hidden="false" customHeight="true" outlineLevel="0" collapsed="false">
      <c r="A10" s="17" t="s">
        <v>146</v>
      </c>
      <c r="B10" s="17" t="s">
        <v>147</v>
      </c>
      <c r="C10" s="17" t="s">
        <v>148</v>
      </c>
      <c r="D10" s="17" t="s">
        <v>149</v>
      </c>
      <c r="E10" s="17" t="s">
        <v>150</v>
      </c>
      <c r="F10" s="17" t="s">
        <v>151</v>
      </c>
      <c r="G10" s="17" t="s">
        <v>133</v>
      </c>
      <c r="H10" s="17" t="s">
        <v>152</v>
      </c>
    </row>
    <row r="11" customFormat="false" ht="15" hidden="false" customHeight="true" outlineLevel="0" collapsed="false">
      <c r="A11" s="45" t="s">
        <v>153</v>
      </c>
      <c r="B11" s="45" t="s">
        <v>134</v>
      </c>
      <c r="C11" s="50" t="n">
        <f aca="true">TODAY()-75</f>
        <v>46252</v>
      </c>
      <c r="D11" s="29" t="n">
        <v>30</v>
      </c>
      <c r="E11" s="34" t="n">
        <f aca="true">IF(C11="","",TODAY()-C11)</f>
        <v>75</v>
      </c>
      <c r="F11" s="18" t="n">
        <v>4200</v>
      </c>
      <c r="G11" s="46" t="str">
        <f aca="false">IF(C11="","",IF(E11&gt;180,"Inativo",IF(E11&gt;2*IF(D11="",30,D11),"Em risco",IF(E11&gt;1.3*IF(D11="",30,D11),"Atrasado","Em dia"))))</f>
        <v>Em risco</v>
      </c>
      <c r="H11" s="45" t="s">
        <v>154</v>
      </c>
    </row>
    <row r="12" customFormat="false" ht="15" hidden="false" customHeight="true" outlineLevel="0" collapsed="false">
      <c r="A12" s="45" t="s">
        <v>155</v>
      </c>
      <c r="B12" s="45" t="s">
        <v>135</v>
      </c>
      <c r="C12" s="50" t="n">
        <f aca="true">TODAY()-21</f>
        <v>46306</v>
      </c>
      <c r="D12" s="29" t="n">
        <v>15</v>
      </c>
      <c r="E12" s="34" t="n">
        <f aca="true">IF(C12="","",TODAY()-C12)</f>
        <v>21</v>
      </c>
      <c r="F12" s="18" t="n">
        <v>1800</v>
      </c>
      <c r="G12" s="46" t="str">
        <f aca="false">IF(C12="","",IF(E12&gt;180,"Inativo",IF(E12&gt;2*IF(D12="",30,D12),"Em risco",IF(E12&gt;1.3*IF(D12="",30,D12),"Atrasado","Em dia"))))</f>
        <v>Atrasado</v>
      </c>
      <c r="H12" s="45" t="s">
        <v>156</v>
      </c>
    </row>
    <row r="13" customFormat="false" ht="15" hidden="false" customHeight="true" outlineLevel="0" collapsed="false">
      <c r="A13" s="45" t="s">
        <v>157</v>
      </c>
      <c r="B13" s="45" t="s">
        <v>136</v>
      </c>
      <c r="C13" s="50" t="n">
        <f aca="true">TODAY()-9</f>
        <v>46318</v>
      </c>
      <c r="D13" s="29" t="n">
        <v>15</v>
      </c>
      <c r="E13" s="34" t="n">
        <f aca="true">IF(C13="","",TODAY()-C13)</f>
        <v>9</v>
      </c>
      <c r="F13" s="18" t="n">
        <v>2600</v>
      </c>
      <c r="G13" s="46" t="str">
        <f aca="false">IF(C13="","",IF(E13&gt;180,"Inativo",IF(E13&gt;2*IF(D13="",30,D13),"Em risco",IF(E13&gt;1.3*IF(D13="",30,D13),"Atrasado","Em dia"))))</f>
        <v>Em dia</v>
      </c>
      <c r="H13" s="45"/>
    </row>
    <row r="14" customFormat="false" ht="15" hidden="false" customHeight="true" outlineLevel="0" collapsed="false">
      <c r="A14" s="45"/>
      <c r="B14" s="45"/>
      <c r="C14" s="50"/>
      <c r="D14" s="29"/>
      <c r="E14" s="34" t="str">
        <f aca="true">IF(C14="","",TODAY()-C14)</f>
        <v/>
      </c>
      <c r="F14" s="18"/>
      <c r="G14" s="46" t="str">
        <f aca="false">IF(C14="","",IF(E14&gt;180,"Inativo",IF(E14&gt;2*IF(D14="",30,D14),"Em risco",IF(E14&gt;1.3*IF(D14="",30,D14),"Atrasado","Em dia"))))</f>
        <v/>
      </c>
      <c r="H14" s="45"/>
    </row>
    <row r="15" customFormat="false" ht="15" hidden="false" customHeight="true" outlineLevel="0" collapsed="false">
      <c r="A15" s="45"/>
      <c r="B15" s="45"/>
      <c r="C15" s="50"/>
      <c r="D15" s="29"/>
      <c r="E15" s="34" t="str">
        <f aca="true">IF(C15="","",TODAY()-C15)</f>
        <v/>
      </c>
      <c r="F15" s="18"/>
      <c r="G15" s="46" t="str">
        <f aca="false">IF(C15="","",IF(E15&gt;180,"Inativo",IF(E15&gt;2*IF(D15="",30,D15),"Em risco",IF(E15&gt;1.3*IF(D15="",30,D15),"Atrasado","Em dia"))))</f>
        <v/>
      </c>
      <c r="H15" s="45"/>
    </row>
    <row r="16" customFormat="false" ht="15" hidden="false" customHeight="true" outlineLevel="0" collapsed="false">
      <c r="A16" s="45"/>
      <c r="B16" s="45"/>
      <c r="C16" s="50"/>
      <c r="D16" s="29"/>
      <c r="E16" s="34" t="str">
        <f aca="true">IF(C16="","",TODAY()-C16)</f>
        <v/>
      </c>
      <c r="F16" s="18"/>
      <c r="G16" s="46" t="str">
        <f aca="false">IF(C16="","",IF(E16&gt;180,"Inativo",IF(E16&gt;2*IF(D16="",30,D16),"Em risco",IF(E16&gt;1.3*IF(D16="",30,D16),"Atrasado","Em dia"))))</f>
        <v/>
      </c>
      <c r="H16" s="45"/>
    </row>
    <row r="17" customFormat="false" ht="15" hidden="false" customHeight="true" outlineLevel="0" collapsed="false">
      <c r="A17" s="45"/>
      <c r="B17" s="45"/>
      <c r="C17" s="50"/>
      <c r="D17" s="29"/>
      <c r="E17" s="34" t="str">
        <f aca="true">IF(C17="","",TODAY()-C17)</f>
        <v/>
      </c>
      <c r="F17" s="18"/>
      <c r="G17" s="46" t="str">
        <f aca="false">IF(C17="","",IF(E17&gt;180,"Inativo",IF(E17&gt;2*IF(D17="",30,D17),"Em risco",IF(E17&gt;1.3*IF(D17="",30,D17),"Atrasado","Em dia"))))</f>
        <v/>
      </c>
      <c r="H17" s="45"/>
    </row>
    <row r="18" customFormat="false" ht="15" hidden="false" customHeight="true" outlineLevel="0" collapsed="false">
      <c r="A18" s="45"/>
      <c r="B18" s="45"/>
      <c r="C18" s="50"/>
      <c r="D18" s="29"/>
      <c r="E18" s="34" t="str">
        <f aca="true">IF(C18="","",TODAY()-C18)</f>
        <v/>
      </c>
      <c r="F18" s="18"/>
      <c r="G18" s="46" t="str">
        <f aca="false">IF(C18="","",IF(E18&gt;180,"Inativo",IF(E18&gt;2*IF(D18="",30,D18),"Em risco",IF(E18&gt;1.3*IF(D18="",30,D18),"Atrasado","Em dia"))))</f>
        <v/>
      </c>
      <c r="H18" s="45"/>
    </row>
    <row r="19" customFormat="false" ht="15" hidden="false" customHeight="true" outlineLevel="0" collapsed="false">
      <c r="A19" s="45"/>
      <c r="B19" s="45"/>
      <c r="C19" s="50"/>
      <c r="D19" s="29"/>
      <c r="E19" s="34" t="str">
        <f aca="true">IF(C19="","",TODAY()-C19)</f>
        <v/>
      </c>
      <c r="F19" s="18"/>
      <c r="G19" s="46" t="str">
        <f aca="false">IF(C19="","",IF(E19&gt;180,"Inativo",IF(E19&gt;2*IF(D19="",30,D19),"Em risco",IF(E19&gt;1.3*IF(D19="",30,D19),"Atrasado","Em dia"))))</f>
        <v/>
      </c>
      <c r="H19" s="45"/>
    </row>
    <row r="20" customFormat="false" ht="15" hidden="false" customHeight="true" outlineLevel="0" collapsed="false">
      <c r="A20" s="45"/>
      <c r="B20" s="45"/>
      <c r="C20" s="50"/>
      <c r="D20" s="29"/>
      <c r="E20" s="34" t="str">
        <f aca="true">IF(C20="","",TODAY()-C20)</f>
        <v/>
      </c>
      <c r="F20" s="18"/>
      <c r="G20" s="46" t="str">
        <f aca="false">IF(C20="","",IF(E20&gt;180,"Inativo",IF(E20&gt;2*IF(D20="",30,D20),"Em risco",IF(E20&gt;1.3*IF(D20="",30,D20),"Atrasado","Em dia"))))</f>
        <v/>
      </c>
      <c r="H20" s="45"/>
    </row>
    <row r="21" customFormat="false" ht="15" hidden="false" customHeight="true" outlineLevel="0" collapsed="false">
      <c r="A21" s="45"/>
      <c r="B21" s="45"/>
      <c r="C21" s="50"/>
      <c r="D21" s="29"/>
      <c r="E21" s="34" t="str">
        <f aca="true">IF(C21="","",TODAY()-C21)</f>
        <v/>
      </c>
      <c r="F21" s="18"/>
      <c r="G21" s="46" t="str">
        <f aca="false">IF(C21="","",IF(E21&gt;180,"Inativo",IF(E21&gt;2*IF(D21="",30,D21),"Em risco",IF(E21&gt;1.3*IF(D21="",30,D21),"Atrasado","Em dia"))))</f>
        <v/>
      </c>
      <c r="H21" s="45"/>
    </row>
    <row r="22" customFormat="false" ht="15" hidden="false" customHeight="true" outlineLevel="0" collapsed="false">
      <c r="A22" s="45"/>
      <c r="B22" s="45"/>
      <c r="C22" s="50"/>
      <c r="D22" s="29"/>
      <c r="E22" s="34" t="str">
        <f aca="true">IF(C22="","",TODAY()-C22)</f>
        <v/>
      </c>
      <c r="F22" s="18"/>
      <c r="G22" s="46" t="str">
        <f aca="false">IF(C22="","",IF(E22&gt;180,"Inativo",IF(E22&gt;2*IF(D22="",30,D22),"Em risco",IF(E22&gt;1.3*IF(D22="",30,D22),"Atrasado","Em dia"))))</f>
        <v/>
      </c>
      <c r="H22" s="45"/>
    </row>
    <row r="23" customFormat="false" ht="15" hidden="false" customHeight="true" outlineLevel="0" collapsed="false">
      <c r="A23" s="45"/>
      <c r="B23" s="45"/>
      <c r="C23" s="50"/>
      <c r="D23" s="29"/>
      <c r="E23" s="34" t="str">
        <f aca="true">IF(C23="","",TODAY()-C23)</f>
        <v/>
      </c>
      <c r="F23" s="18"/>
      <c r="G23" s="46" t="str">
        <f aca="false">IF(C23="","",IF(E23&gt;180,"Inativo",IF(E23&gt;2*IF(D23="",30,D23),"Em risco",IF(E23&gt;1.3*IF(D23="",30,D23),"Atrasado","Em dia"))))</f>
        <v/>
      </c>
      <c r="H23" s="45"/>
    </row>
    <row r="24" customFormat="false" ht="15" hidden="false" customHeight="true" outlineLevel="0" collapsed="false">
      <c r="A24" s="45"/>
      <c r="B24" s="45"/>
      <c r="C24" s="50"/>
      <c r="D24" s="29"/>
      <c r="E24" s="34" t="str">
        <f aca="true">IF(C24="","",TODAY()-C24)</f>
        <v/>
      </c>
      <c r="F24" s="18"/>
      <c r="G24" s="46" t="str">
        <f aca="false">IF(C24="","",IF(E24&gt;180,"Inativo",IF(E24&gt;2*IF(D24="",30,D24),"Em risco",IF(E24&gt;1.3*IF(D24="",30,D24),"Atrasado","Em dia"))))</f>
        <v/>
      </c>
      <c r="H24" s="45"/>
    </row>
    <row r="25" customFormat="false" ht="15" hidden="false" customHeight="true" outlineLevel="0" collapsed="false">
      <c r="A25" s="45"/>
      <c r="B25" s="45"/>
      <c r="C25" s="50"/>
      <c r="D25" s="29"/>
      <c r="E25" s="34" t="str">
        <f aca="true">IF(C25="","",TODAY()-C25)</f>
        <v/>
      </c>
      <c r="F25" s="18"/>
      <c r="G25" s="46" t="str">
        <f aca="false">IF(C25="","",IF(E25&gt;180,"Inativo",IF(E25&gt;2*IF(D25="",30,D25),"Em risco",IF(E25&gt;1.3*IF(D25="",30,D25),"Atrasado","Em dia"))))</f>
        <v/>
      </c>
      <c r="H25" s="45"/>
    </row>
    <row r="26" customFormat="false" ht="15" hidden="false" customHeight="true" outlineLevel="0" collapsed="false">
      <c r="A26" s="45"/>
      <c r="B26" s="45"/>
      <c r="C26" s="50"/>
      <c r="D26" s="29"/>
      <c r="E26" s="34" t="str">
        <f aca="true">IF(C26="","",TODAY()-C26)</f>
        <v/>
      </c>
      <c r="F26" s="18"/>
      <c r="G26" s="46" t="str">
        <f aca="false">IF(C26="","",IF(E26&gt;180,"Inativo",IF(E26&gt;2*IF(D26="",30,D26),"Em risco",IF(E26&gt;1.3*IF(D26="",30,D26),"Atrasado","Em dia"))))</f>
        <v/>
      </c>
      <c r="H26" s="45"/>
    </row>
    <row r="27" customFormat="false" ht="15" hidden="false" customHeight="true" outlineLevel="0" collapsed="false">
      <c r="A27" s="45"/>
      <c r="B27" s="45"/>
      <c r="C27" s="50"/>
      <c r="D27" s="29"/>
      <c r="E27" s="34" t="str">
        <f aca="true">IF(C27="","",TODAY()-C27)</f>
        <v/>
      </c>
      <c r="F27" s="18"/>
      <c r="G27" s="46" t="str">
        <f aca="false">IF(C27="","",IF(E27&gt;180,"Inativo",IF(E27&gt;2*IF(D27="",30,D27),"Em risco",IF(E27&gt;1.3*IF(D27="",30,D27),"Atrasado","Em dia"))))</f>
        <v/>
      </c>
      <c r="H27" s="45"/>
    </row>
    <row r="28" customFormat="false" ht="15" hidden="false" customHeight="true" outlineLevel="0" collapsed="false">
      <c r="A28" s="45"/>
      <c r="B28" s="45"/>
      <c r="C28" s="50"/>
      <c r="D28" s="29"/>
      <c r="E28" s="34" t="str">
        <f aca="true">IF(C28="","",TODAY()-C28)</f>
        <v/>
      </c>
      <c r="F28" s="18"/>
      <c r="G28" s="46" t="str">
        <f aca="false">IF(C28="","",IF(E28&gt;180,"Inativo",IF(E28&gt;2*IF(D28="",30,D28),"Em risco",IF(E28&gt;1.3*IF(D28="",30,D28),"Atrasado","Em dia"))))</f>
        <v/>
      </c>
      <c r="H28" s="45"/>
    </row>
    <row r="29" customFormat="false" ht="15" hidden="false" customHeight="true" outlineLevel="0" collapsed="false">
      <c r="A29" s="45"/>
      <c r="B29" s="45"/>
      <c r="C29" s="50"/>
      <c r="D29" s="29"/>
      <c r="E29" s="34" t="str">
        <f aca="true">IF(C29="","",TODAY()-C29)</f>
        <v/>
      </c>
      <c r="F29" s="18"/>
      <c r="G29" s="46" t="str">
        <f aca="false">IF(C29="","",IF(E29&gt;180,"Inativo",IF(E29&gt;2*IF(D29="",30,D29),"Em risco",IF(E29&gt;1.3*IF(D29="",30,D29),"Atrasado","Em dia"))))</f>
        <v/>
      </c>
      <c r="H29" s="45"/>
    </row>
    <row r="30" customFormat="false" ht="15" hidden="false" customHeight="true" outlineLevel="0" collapsed="false">
      <c r="A30" s="45"/>
      <c r="B30" s="45"/>
      <c r="C30" s="50"/>
      <c r="D30" s="29"/>
      <c r="E30" s="34" t="str">
        <f aca="true">IF(C30="","",TODAY()-C30)</f>
        <v/>
      </c>
      <c r="F30" s="18"/>
      <c r="G30" s="46" t="str">
        <f aca="false">IF(C30="","",IF(E30&gt;180,"Inativo",IF(E30&gt;2*IF(D30="",30,D30),"Em risco",IF(E30&gt;1.3*IF(D30="",30,D30),"Atrasado","Em dia"))))</f>
        <v/>
      </c>
      <c r="H30" s="45"/>
    </row>
    <row r="31" customFormat="false" ht="15" hidden="false" customHeight="true" outlineLevel="0" collapsed="false">
      <c r="A31" s="45"/>
      <c r="B31" s="45"/>
      <c r="C31" s="50"/>
      <c r="D31" s="29"/>
      <c r="E31" s="34" t="str">
        <f aca="true">IF(C31="","",TODAY()-C31)</f>
        <v/>
      </c>
      <c r="F31" s="18"/>
      <c r="G31" s="46" t="str">
        <f aca="false">IF(C31="","",IF(E31&gt;180,"Inativo",IF(E31&gt;2*IF(D31="",30,D31),"Em risco",IF(E31&gt;1.3*IF(D31="",30,D31),"Atrasado","Em dia"))))</f>
        <v/>
      </c>
      <c r="H31" s="45"/>
    </row>
    <row r="32" customFormat="false" ht="15" hidden="false" customHeight="true" outlineLevel="0" collapsed="false">
      <c r="A32" s="45"/>
      <c r="B32" s="45"/>
      <c r="C32" s="50"/>
      <c r="D32" s="29"/>
      <c r="E32" s="34" t="str">
        <f aca="true">IF(C32="","",TODAY()-C32)</f>
        <v/>
      </c>
      <c r="F32" s="18"/>
      <c r="G32" s="46" t="str">
        <f aca="false">IF(C32="","",IF(E32&gt;180,"Inativo",IF(E32&gt;2*IF(D32="",30,D32),"Em risco",IF(E32&gt;1.3*IF(D32="",30,D32),"Atrasado","Em dia"))))</f>
        <v/>
      </c>
      <c r="H32" s="45"/>
    </row>
    <row r="33" customFormat="false" ht="15" hidden="false" customHeight="true" outlineLevel="0" collapsed="false">
      <c r="A33" s="45"/>
      <c r="B33" s="45"/>
      <c r="C33" s="50"/>
      <c r="D33" s="29"/>
      <c r="E33" s="34" t="str">
        <f aca="true">IF(C33="","",TODAY()-C33)</f>
        <v/>
      </c>
      <c r="F33" s="18"/>
      <c r="G33" s="46" t="str">
        <f aca="false">IF(C33="","",IF(E33&gt;180,"Inativo",IF(E33&gt;2*IF(D33="",30,D33),"Em risco",IF(E33&gt;1.3*IF(D33="",30,D33),"Atrasado","Em dia"))))</f>
        <v/>
      </c>
      <c r="H33" s="45"/>
    </row>
    <row r="34" customFormat="false" ht="15" hidden="false" customHeight="true" outlineLevel="0" collapsed="false">
      <c r="A34" s="45"/>
      <c r="B34" s="45"/>
      <c r="C34" s="50"/>
      <c r="D34" s="29"/>
      <c r="E34" s="34" t="str">
        <f aca="true">IF(C34="","",TODAY()-C34)</f>
        <v/>
      </c>
      <c r="F34" s="18"/>
      <c r="G34" s="46" t="str">
        <f aca="false">IF(C34="","",IF(E34&gt;180,"Inativo",IF(E34&gt;2*IF(D34="",30,D34),"Em risco",IF(E34&gt;1.3*IF(D34="",30,D34),"Atrasado","Em dia"))))</f>
        <v/>
      </c>
      <c r="H34" s="45"/>
    </row>
    <row r="35" customFormat="false" ht="15" hidden="false" customHeight="true" outlineLevel="0" collapsed="false">
      <c r="A35" s="45"/>
      <c r="B35" s="45"/>
      <c r="C35" s="50"/>
      <c r="D35" s="29"/>
      <c r="E35" s="34" t="str">
        <f aca="true">IF(C35="","",TODAY()-C35)</f>
        <v/>
      </c>
      <c r="F35" s="18"/>
      <c r="G35" s="46" t="str">
        <f aca="false">IF(C35="","",IF(E35&gt;180,"Inativo",IF(E35&gt;2*IF(D35="",30,D35),"Em risco",IF(E35&gt;1.3*IF(D35="",30,D35),"Atrasado","Em dia"))))</f>
        <v/>
      </c>
      <c r="H35" s="45"/>
    </row>
    <row r="36" customFormat="false" ht="15" hidden="false" customHeight="true" outlineLevel="0" collapsed="false">
      <c r="A36" s="45"/>
      <c r="B36" s="45"/>
      <c r="C36" s="50"/>
      <c r="D36" s="29"/>
      <c r="E36" s="34" t="str">
        <f aca="true">IF(C36="","",TODAY()-C36)</f>
        <v/>
      </c>
      <c r="F36" s="18"/>
      <c r="G36" s="46" t="str">
        <f aca="false">IF(C36="","",IF(E36&gt;180,"Inativo",IF(E36&gt;2*IF(D36="",30,D36),"Em risco",IF(E36&gt;1.3*IF(D36="",30,D36),"Atrasado","Em dia"))))</f>
        <v/>
      </c>
      <c r="H36" s="45"/>
    </row>
    <row r="37" customFormat="false" ht="15" hidden="false" customHeight="true" outlineLevel="0" collapsed="false">
      <c r="A37" s="45"/>
      <c r="B37" s="45"/>
      <c r="C37" s="50"/>
      <c r="D37" s="29"/>
      <c r="E37" s="34" t="str">
        <f aca="true">IF(C37="","",TODAY()-C37)</f>
        <v/>
      </c>
      <c r="F37" s="18"/>
      <c r="G37" s="46" t="str">
        <f aca="false">IF(C37="","",IF(E37&gt;180,"Inativo",IF(E37&gt;2*IF(D37="",30,D37),"Em risco",IF(E37&gt;1.3*IF(D37="",30,D37),"Atrasado","Em dia"))))</f>
        <v/>
      </c>
      <c r="H37" s="45"/>
    </row>
    <row r="38" customFormat="false" ht="15" hidden="false" customHeight="true" outlineLevel="0" collapsed="false">
      <c r="A38" s="45"/>
      <c r="B38" s="45"/>
      <c r="C38" s="50"/>
      <c r="D38" s="29"/>
      <c r="E38" s="34" t="str">
        <f aca="true">IF(C38="","",TODAY()-C38)</f>
        <v/>
      </c>
      <c r="F38" s="18"/>
      <c r="G38" s="46" t="str">
        <f aca="false">IF(C38="","",IF(E38&gt;180,"Inativo",IF(E38&gt;2*IF(D38="",30,D38),"Em risco",IF(E38&gt;1.3*IF(D38="",30,D38),"Atrasado","Em dia"))))</f>
        <v/>
      </c>
      <c r="H38" s="45"/>
    </row>
    <row r="39" customFormat="false" ht="15" hidden="false" customHeight="true" outlineLevel="0" collapsed="false">
      <c r="A39" s="45"/>
      <c r="B39" s="45"/>
      <c r="C39" s="50"/>
      <c r="D39" s="29"/>
      <c r="E39" s="34" t="str">
        <f aca="true">IF(C39="","",TODAY()-C39)</f>
        <v/>
      </c>
      <c r="F39" s="18"/>
      <c r="G39" s="46" t="str">
        <f aca="false">IF(C39="","",IF(E39&gt;180,"Inativo",IF(E39&gt;2*IF(D39="",30,D39),"Em risco",IF(E39&gt;1.3*IF(D39="",30,D39),"Atrasado","Em dia"))))</f>
        <v/>
      </c>
      <c r="H39" s="45"/>
    </row>
    <row r="40" customFormat="false" ht="15" hidden="false" customHeight="true" outlineLevel="0" collapsed="false">
      <c r="A40" s="45"/>
      <c r="B40" s="45"/>
      <c r="C40" s="50"/>
      <c r="D40" s="29"/>
      <c r="E40" s="34" t="str">
        <f aca="true">IF(C40="","",TODAY()-C40)</f>
        <v/>
      </c>
      <c r="F40" s="18"/>
      <c r="G40" s="46" t="str">
        <f aca="false">IF(C40="","",IF(E40&gt;180,"Inativo",IF(E40&gt;2*IF(D40="",30,D40),"Em risco",IF(E40&gt;1.3*IF(D40="",30,D40),"Atrasado","Em dia"))))</f>
        <v/>
      </c>
      <c r="H40" s="45"/>
    </row>
    <row r="41" customFormat="false" ht="15" hidden="false" customHeight="true" outlineLevel="0" collapsed="false">
      <c r="A41" s="45"/>
      <c r="B41" s="45"/>
      <c r="C41" s="50"/>
      <c r="D41" s="29"/>
      <c r="E41" s="34" t="str">
        <f aca="true">IF(C41="","",TODAY()-C41)</f>
        <v/>
      </c>
      <c r="F41" s="18"/>
      <c r="G41" s="46" t="str">
        <f aca="false">IF(C41="","",IF(E41&gt;180,"Inativo",IF(E41&gt;2*IF(D41="",30,D41),"Em risco",IF(E41&gt;1.3*IF(D41="",30,D41),"Atrasado","Em dia"))))</f>
        <v/>
      </c>
      <c r="H41" s="45"/>
    </row>
    <row r="42" customFormat="false" ht="15" hidden="false" customHeight="true" outlineLevel="0" collapsed="false">
      <c r="A42" s="45"/>
      <c r="B42" s="45"/>
      <c r="C42" s="50"/>
      <c r="D42" s="29"/>
      <c r="E42" s="34" t="str">
        <f aca="true">IF(C42="","",TODAY()-C42)</f>
        <v/>
      </c>
      <c r="F42" s="18"/>
      <c r="G42" s="46" t="str">
        <f aca="false">IF(C42="","",IF(E42&gt;180,"Inativo",IF(E42&gt;2*IF(D42="",30,D42),"Em risco",IF(E42&gt;1.3*IF(D42="",30,D42),"Atrasado","Em dia"))))</f>
        <v/>
      </c>
      <c r="H42" s="45"/>
    </row>
    <row r="43" customFormat="false" ht="15" hidden="false" customHeight="true" outlineLevel="0" collapsed="false">
      <c r="A43" s="45"/>
      <c r="B43" s="45"/>
      <c r="C43" s="50"/>
      <c r="D43" s="29"/>
      <c r="E43" s="34" t="str">
        <f aca="true">IF(C43="","",TODAY()-C43)</f>
        <v/>
      </c>
      <c r="F43" s="18"/>
      <c r="G43" s="46" t="str">
        <f aca="false">IF(C43="","",IF(E43&gt;180,"Inativo",IF(E43&gt;2*IF(D43="",30,D43),"Em risco",IF(E43&gt;1.3*IF(D43="",30,D43),"Atrasado","Em dia"))))</f>
        <v/>
      </c>
      <c r="H43" s="45"/>
    </row>
    <row r="44" customFormat="false" ht="15" hidden="false" customHeight="true" outlineLevel="0" collapsed="false">
      <c r="A44" s="45"/>
      <c r="B44" s="45"/>
      <c r="C44" s="50"/>
      <c r="D44" s="29"/>
      <c r="E44" s="34" t="str">
        <f aca="true">IF(C44="","",TODAY()-C44)</f>
        <v/>
      </c>
      <c r="F44" s="18"/>
      <c r="G44" s="46" t="str">
        <f aca="false">IF(C44="","",IF(E44&gt;180,"Inativo",IF(E44&gt;2*IF(D44="",30,D44),"Em risco",IF(E44&gt;1.3*IF(D44="",30,D44),"Atrasado","Em dia"))))</f>
        <v/>
      </c>
      <c r="H44" s="45"/>
    </row>
    <row r="45" customFormat="false" ht="15" hidden="false" customHeight="true" outlineLevel="0" collapsed="false">
      <c r="A45" s="45"/>
      <c r="B45" s="45"/>
      <c r="C45" s="50"/>
      <c r="D45" s="29"/>
      <c r="E45" s="34" t="str">
        <f aca="true">IF(C45="","",TODAY()-C45)</f>
        <v/>
      </c>
      <c r="F45" s="18"/>
      <c r="G45" s="46" t="str">
        <f aca="false">IF(C45="","",IF(E45&gt;180,"Inativo",IF(E45&gt;2*IF(D45="",30,D45),"Em risco",IF(E45&gt;1.3*IF(D45="",30,D45),"Atrasado","Em dia"))))</f>
        <v/>
      </c>
      <c r="H45" s="45"/>
    </row>
    <row r="46" customFormat="false" ht="15" hidden="false" customHeight="true" outlineLevel="0" collapsed="false">
      <c r="A46" s="45"/>
      <c r="B46" s="45"/>
      <c r="C46" s="50"/>
      <c r="D46" s="29"/>
      <c r="E46" s="34" t="str">
        <f aca="true">IF(C46="","",TODAY()-C46)</f>
        <v/>
      </c>
      <c r="F46" s="18"/>
      <c r="G46" s="46" t="str">
        <f aca="false">IF(C46="","",IF(E46&gt;180,"Inativo",IF(E46&gt;2*IF(D46="",30,D46),"Em risco",IF(E46&gt;1.3*IF(D46="",30,D46),"Atrasado","Em dia"))))</f>
        <v/>
      </c>
      <c r="H46" s="45"/>
    </row>
    <row r="47" customFormat="false" ht="15" hidden="false" customHeight="true" outlineLevel="0" collapsed="false">
      <c r="A47" s="45"/>
      <c r="B47" s="45"/>
      <c r="C47" s="50"/>
      <c r="D47" s="29"/>
      <c r="E47" s="34" t="str">
        <f aca="true">IF(C47="","",TODAY()-C47)</f>
        <v/>
      </c>
      <c r="F47" s="18"/>
      <c r="G47" s="46" t="str">
        <f aca="false">IF(C47="","",IF(E47&gt;180,"Inativo",IF(E47&gt;2*IF(D47="",30,D47),"Em risco",IF(E47&gt;1.3*IF(D47="",30,D47),"Atrasado","Em dia"))))</f>
        <v/>
      </c>
      <c r="H47" s="45"/>
    </row>
    <row r="48" customFormat="false" ht="15" hidden="false" customHeight="true" outlineLevel="0" collapsed="false">
      <c r="A48" s="45"/>
      <c r="B48" s="45"/>
      <c r="C48" s="50"/>
      <c r="D48" s="29"/>
      <c r="E48" s="34" t="str">
        <f aca="true">IF(C48="","",TODAY()-C48)</f>
        <v/>
      </c>
      <c r="F48" s="18"/>
      <c r="G48" s="46" t="str">
        <f aca="false">IF(C48="","",IF(E48&gt;180,"Inativo",IF(E48&gt;2*IF(D48="",30,D48),"Em risco",IF(E48&gt;1.3*IF(D48="",30,D48),"Atrasado","Em dia"))))</f>
        <v/>
      </c>
      <c r="H48" s="45"/>
    </row>
    <row r="49" customFormat="false" ht="15" hidden="false" customHeight="true" outlineLevel="0" collapsed="false">
      <c r="A49" s="45"/>
      <c r="B49" s="45"/>
      <c r="C49" s="50"/>
      <c r="D49" s="29"/>
      <c r="E49" s="34" t="str">
        <f aca="true">IF(C49="","",TODAY()-C49)</f>
        <v/>
      </c>
      <c r="F49" s="18"/>
      <c r="G49" s="46" t="str">
        <f aca="false">IF(C49="","",IF(E49&gt;180,"Inativo",IF(E49&gt;2*IF(D49="",30,D49),"Em risco",IF(E49&gt;1.3*IF(D49="",30,D49),"Atrasado","Em dia"))))</f>
        <v/>
      </c>
      <c r="H49" s="45"/>
    </row>
    <row r="50" customFormat="false" ht="15" hidden="false" customHeight="true" outlineLevel="0" collapsed="false">
      <c r="A50" s="45"/>
      <c r="B50" s="45"/>
      <c r="C50" s="50"/>
      <c r="D50" s="29"/>
      <c r="E50" s="34" t="str">
        <f aca="true">IF(C50="","",TODAY()-C50)</f>
        <v/>
      </c>
      <c r="F50" s="18"/>
      <c r="G50" s="46" t="str">
        <f aca="false">IF(C50="","",IF(E50&gt;180,"Inativo",IF(E50&gt;2*IF(D50="",30,D50),"Em risco",IF(E50&gt;1.3*IF(D50="",30,D50),"Atrasado","Em dia"))))</f>
        <v/>
      </c>
      <c r="H50" s="45"/>
    </row>
    <row r="51" customFormat="false" ht="15" hidden="false" customHeight="true" outlineLevel="0" collapsed="false">
      <c r="A51" s="45"/>
      <c r="B51" s="45"/>
      <c r="C51" s="50"/>
      <c r="D51" s="29"/>
      <c r="E51" s="34" t="str">
        <f aca="true">IF(C51="","",TODAY()-C51)</f>
        <v/>
      </c>
      <c r="F51" s="18"/>
      <c r="G51" s="46" t="str">
        <f aca="false">IF(C51="","",IF(E51&gt;180,"Inativo",IF(E51&gt;2*IF(D51="",30,D51),"Em risco",IF(E51&gt;1.3*IF(D51="",30,D51),"Atrasado","Em dia"))))</f>
        <v/>
      </c>
      <c r="H51" s="45"/>
    </row>
    <row r="52" customFormat="false" ht="15" hidden="false" customHeight="true" outlineLevel="0" collapsed="false">
      <c r="A52" s="45"/>
      <c r="B52" s="45"/>
      <c r="C52" s="50"/>
      <c r="D52" s="29"/>
      <c r="E52" s="34" t="str">
        <f aca="true">IF(C52="","",TODAY()-C52)</f>
        <v/>
      </c>
      <c r="F52" s="18"/>
      <c r="G52" s="46" t="str">
        <f aca="false">IF(C52="","",IF(E52&gt;180,"Inativo",IF(E52&gt;2*IF(D52="",30,D52),"Em risco",IF(E52&gt;1.3*IF(D52="",30,D52),"Atrasado","Em dia"))))</f>
        <v/>
      </c>
      <c r="H52" s="45"/>
    </row>
    <row r="53" customFormat="false" ht="15" hidden="false" customHeight="true" outlineLevel="0" collapsed="false">
      <c r="A53" s="45"/>
      <c r="B53" s="45"/>
      <c r="C53" s="50"/>
      <c r="D53" s="29"/>
      <c r="E53" s="34" t="str">
        <f aca="true">IF(C53="","",TODAY()-C53)</f>
        <v/>
      </c>
      <c r="F53" s="18"/>
      <c r="G53" s="46" t="str">
        <f aca="false">IF(C53="","",IF(E53&gt;180,"Inativo",IF(E53&gt;2*IF(D53="",30,D53),"Em risco",IF(E53&gt;1.3*IF(D53="",30,D53),"Atrasado","Em dia"))))</f>
        <v/>
      </c>
      <c r="H53" s="45"/>
    </row>
    <row r="54" customFormat="false" ht="15" hidden="false" customHeight="true" outlineLevel="0" collapsed="false">
      <c r="A54" s="45"/>
      <c r="B54" s="45"/>
      <c r="C54" s="50"/>
      <c r="D54" s="29"/>
      <c r="E54" s="34" t="str">
        <f aca="true">IF(C54="","",TODAY()-C54)</f>
        <v/>
      </c>
      <c r="F54" s="18"/>
      <c r="G54" s="46" t="str">
        <f aca="false">IF(C54="","",IF(E54&gt;180,"Inativo",IF(E54&gt;2*IF(D54="",30,D54),"Em risco",IF(E54&gt;1.3*IF(D54="",30,D54),"Atrasado","Em dia"))))</f>
        <v/>
      </c>
      <c r="H54" s="45"/>
    </row>
    <row r="55" customFormat="false" ht="15" hidden="false" customHeight="true" outlineLevel="0" collapsed="false">
      <c r="A55" s="45"/>
      <c r="B55" s="45"/>
      <c r="C55" s="50"/>
      <c r="D55" s="29"/>
      <c r="E55" s="34" t="str">
        <f aca="true">IF(C55="","",TODAY()-C55)</f>
        <v/>
      </c>
      <c r="F55" s="18"/>
      <c r="G55" s="46" t="str">
        <f aca="false">IF(C55="","",IF(E55&gt;180,"Inativo",IF(E55&gt;2*IF(D55="",30,D55),"Em risco",IF(E55&gt;1.3*IF(D55="",30,D55),"Atrasado","Em dia"))))</f>
        <v/>
      </c>
      <c r="H55" s="45"/>
    </row>
    <row r="56" customFormat="false" ht="15" hidden="false" customHeight="true" outlineLevel="0" collapsed="false">
      <c r="A56" s="45"/>
      <c r="B56" s="45"/>
      <c r="C56" s="50"/>
      <c r="D56" s="29"/>
      <c r="E56" s="34" t="str">
        <f aca="true">IF(C56="","",TODAY()-C56)</f>
        <v/>
      </c>
      <c r="F56" s="18"/>
      <c r="G56" s="46" t="str">
        <f aca="false">IF(C56="","",IF(E56&gt;180,"Inativo",IF(E56&gt;2*IF(D56="",30,D56),"Em risco",IF(E56&gt;1.3*IF(D56="",30,D56),"Atrasado","Em dia"))))</f>
        <v/>
      </c>
      <c r="H56" s="45"/>
    </row>
    <row r="57" customFormat="false" ht="15" hidden="false" customHeight="true" outlineLevel="0" collapsed="false">
      <c r="A57" s="45"/>
      <c r="B57" s="45"/>
      <c r="C57" s="50"/>
      <c r="D57" s="29"/>
      <c r="E57" s="34" t="str">
        <f aca="true">IF(C57="","",TODAY()-C57)</f>
        <v/>
      </c>
      <c r="F57" s="18"/>
      <c r="G57" s="46" t="str">
        <f aca="false">IF(C57="","",IF(E57&gt;180,"Inativo",IF(E57&gt;2*IF(D57="",30,D57),"Em risco",IF(E57&gt;1.3*IF(D57="",30,D57),"Atrasado","Em dia"))))</f>
        <v/>
      </c>
      <c r="H57" s="45"/>
    </row>
    <row r="58" customFormat="false" ht="15" hidden="false" customHeight="true" outlineLevel="0" collapsed="false">
      <c r="A58" s="45"/>
      <c r="B58" s="45"/>
      <c r="C58" s="50"/>
      <c r="D58" s="29"/>
      <c r="E58" s="34" t="str">
        <f aca="true">IF(C58="","",TODAY()-C58)</f>
        <v/>
      </c>
      <c r="F58" s="18"/>
      <c r="G58" s="46" t="str">
        <f aca="false">IF(C58="","",IF(E58&gt;180,"Inativo",IF(E58&gt;2*IF(D58="",30,D58),"Em risco",IF(E58&gt;1.3*IF(D58="",30,D58),"Atrasado","Em dia"))))</f>
        <v/>
      </c>
      <c r="H58" s="45"/>
    </row>
    <row r="59" customFormat="false" ht="15" hidden="false" customHeight="true" outlineLevel="0" collapsed="false">
      <c r="A59" s="45"/>
      <c r="B59" s="45"/>
      <c r="C59" s="50"/>
      <c r="D59" s="29"/>
      <c r="E59" s="34" t="str">
        <f aca="true">IF(C59="","",TODAY()-C59)</f>
        <v/>
      </c>
      <c r="F59" s="18"/>
      <c r="G59" s="46" t="str">
        <f aca="false">IF(C59="","",IF(E59&gt;180,"Inativo",IF(E59&gt;2*IF(D59="",30,D59),"Em risco",IF(E59&gt;1.3*IF(D59="",30,D59),"Atrasado","Em dia"))))</f>
        <v/>
      </c>
      <c r="H59" s="45"/>
    </row>
    <row r="60" customFormat="false" ht="15" hidden="false" customHeight="true" outlineLevel="0" collapsed="false">
      <c r="A60" s="45"/>
      <c r="B60" s="45"/>
      <c r="C60" s="50"/>
      <c r="D60" s="29"/>
      <c r="E60" s="34" t="str">
        <f aca="true">IF(C60="","",TODAY()-C60)</f>
        <v/>
      </c>
      <c r="F60" s="18"/>
      <c r="G60" s="46" t="str">
        <f aca="false">IF(C60="","",IF(E60&gt;180,"Inativo",IF(E60&gt;2*IF(D60="",30,D60),"Em risco",IF(E60&gt;1.3*IF(D60="",30,D60),"Atrasado","Em dia"))))</f>
        <v/>
      </c>
      <c r="H60" s="45"/>
    </row>
    <row r="61" customFormat="false" ht="15" hidden="false" customHeight="true" outlineLevel="0" collapsed="false">
      <c r="A61" s="45"/>
      <c r="B61" s="45"/>
      <c r="C61" s="50"/>
      <c r="D61" s="29"/>
      <c r="E61" s="34" t="str">
        <f aca="true">IF(C61="","",TODAY()-C61)</f>
        <v/>
      </c>
      <c r="F61" s="18"/>
      <c r="G61" s="46" t="str">
        <f aca="false">IF(C61="","",IF(E61&gt;180,"Inativo",IF(E61&gt;2*IF(D61="",30,D61),"Em risco",IF(E61&gt;1.3*IF(D61="",30,D61),"Atrasado","Em dia"))))</f>
        <v/>
      </c>
      <c r="H61" s="45"/>
    </row>
    <row r="62" customFormat="false" ht="15" hidden="false" customHeight="true" outlineLevel="0" collapsed="false">
      <c r="A62" s="45"/>
      <c r="B62" s="45"/>
      <c r="C62" s="50"/>
      <c r="D62" s="29"/>
      <c r="E62" s="34" t="str">
        <f aca="true">IF(C62="","",TODAY()-C62)</f>
        <v/>
      </c>
      <c r="F62" s="18"/>
      <c r="G62" s="46" t="str">
        <f aca="false">IF(C62="","",IF(E62&gt;180,"Inativo",IF(E62&gt;2*IF(D62="",30,D62),"Em risco",IF(E62&gt;1.3*IF(D62="",30,D62),"Atrasado","Em dia"))))</f>
        <v/>
      </c>
      <c r="H62" s="45"/>
    </row>
    <row r="63" customFormat="false" ht="15" hidden="false" customHeight="true" outlineLevel="0" collapsed="false">
      <c r="A63" s="45"/>
      <c r="B63" s="45"/>
      <c r="C63" s="50"/>
      <c r="D63" s="29"/>
      <c r="E63" s="34" t="str">
        <f aca="true">IF(C63="","",TODAY()-C63)</f>
        <v/>
      </c>
      <c r="F63" s="18"/>
      <c r="G63" s="46" t="str">
        <f aca="false">IF(C63="","",IF(E63&gt;180,"Inativo",IF(E63&gt;2*IF(D63="",30,D63),"Em risco",IF(E63&gt;1.3*IF(D63="",30,D63),"Atrasado","Em dia"))))</f>
        <v/>
      </c>
      <c r="H63" s="45"/>
    </row>
    <row r="64" customFormat="false" ht="15" hidden="false" customHeight="true" outlineLevel="0" collapsed="false">
      <c r="A64" s="45"/>
      <c r="B64" s="45"/>
      <c r="C64" s="50"/>
      <c r="D64" s="29"/>
      <c r="E64" s="34" t="str">
        <f aca="true">IF(C64="","",TODAY()-C64)</f>
        <v/>
      </c>
      <c r="F64" s="18"/>
      <c r="G64" s="46" t="str">
        <f aca="false">IF(C64="","",IF(E64&gt;180,"Inativo",IF(E64&gt;2*IF(D64="",30,D64),"Em risco",IF(E64&gt;1.3*IF(D64="",30,D64),"Atrasado","Em dia"))))</f>
        <v/>
      </c>
      <c r="H64" s="45"/>
    </row>
    <row r="65" customFormat="false" ht="15" hidden="false" customHeight="true" outlineLevel="0" collapsed="false">
      <c r="A65" s="45"/>
      <c r="B65" s="45"/>
      <c r="C65" s="50"/>
      <c r="D65" s="29"/>
      <c r="E65" s="34" t="str">
        <f aca="true">IF(C65="","",TODAY()-C65)</f>
        <v/>
      </c>
      <c r="F65" s="18"/>
      <c r="G65" s="46" t="str">
        <f aca="false">IF(C65="","",IF(E65&gt;180,"Inativo",IF(E65&gt;2*IF(D65="",30,D65),"Em risco",IF(E65&gt;1.3*IF(D65="",30,D65),"Atrasado","Em dia"))))</f>
        <v/>
      </c>
      <c r="H65" s="45"/>
    </row>
    <row r="66" customFormat="false" ht="15" hidden="false" customHeight="true" outlineLevel="0" collapsed="false">
      <c r="A66" s="45"/>
      <c r="B66" s="45"/>
      <c r="C66" s="50"/>
      <c r="D66" s="29"/>
      <c r="E66" s="34" t="str">
        <f aca="true">IF(C66="","",TODAY()-C66)</f>
        <v/>
      </c>
      <c r="F66" s="18"/>
      <c r="G66" s="46" t="str">
        <f aca="false">IF(C66="","",IF(E66&gt;180,"Inativo",IF(E66&gt;2*IF(D66="",30,D66),"Em risco",IF(E66&gt;1.3*IF(D66="",30,D66),"Atrasado","Em dia"))))</f>
        <v/>
      </c>
      <c r="H66" s="45"/>
    </row>
    <row r="67" customFormat="false" ht="15" hidden="false" customHeight="true" outlineLevel="0" collapsed="false">
      <c r="A67" s="45"/>
      <c r="B67" s="45"/>
      <c r="C67" s="50"/>
      <c r="D67" s="29"/>
      <c r="E67" s="34" t="str">
        <f aca="true">IF(C67="","",TODAY()-C67)</f>
        <v/>
      </c>
      <c r="F67" s="18"/>
      <c r="G67" s="46" t="str">
        <f aca="false">IF(C67="","",IF(E67&gt;180,"Inativo",IF(E67&gt;2*IF(D67="",30,D67),"Em risco",IF(E67&gt;1.3*IF(D67="",30,D67),"Atrasado","Em dia"))))</f>
        <v/>
      </c>
      <c r="H67" s="45"/>
    </row>
    <row r="68" customFormat="false" ht="15" hidden="false" customHeight="true" outlineLevel="0" collapsed="false">
      <c r="A68" s="45"/>
      <c r="B68" s="45"/>
      <c r="C68" s="50"/>
      <c r="D68" s="29"/>
      <c r="E68" s="34" t="str">
        <f aca="true">IF(C68="","",TODAY()-C68)</f>
        <v/>
      </c>
      <c r="F68" s="18"/>
      <c r="G68" s="46" t="str">
        <f aca="false">IF(C68="","",IF(E68&gt;180,"Inativo",IF(E68&gt;2*IF(D68="",30,D68),"Em risco",IF(E68&gt;1.3*IF(D68="",30,D68),"Atrasado","Em dia"))))</f>
        <v/>
      </c>
      <c r="H68" s="45"/>
    </row>
    <row r="69" customFormat="false" ht="15" hidden="false" customHeight="true" outlineLevel="0" collapsed="false">
      <c r="A69" s="45"/>
      <c r="B69" s="45"/>
      <c r="C69" s="50"/>
      <c r="D69" s="29"/>
      <c r="E69" s="34" t="str">
        <f aca="true">IF(C69="","",TODAY()-C69)</f>
        <v/>
      </c>
      <c r="F69" s="18"/>
      <c r="G69" s="46" t="str">
        <f aca="false">IF(C69="","",IF(E69&gt;180,"Inativo",IF(E69&gt;2*IF(D69="",30,D69),"Em risco",IF(E69&gt;1.3*IF(D69="",30,D69),"Atrasado","Em dia"))))</f>
        <v/>
      </c>
      <c r="H69" s="45"/>
    </row>
    <row r="70" customFormat="false" ht="15" hidden="false" customHeight="true" outlineLevel="0" collapsed="false">
      <c r="A70" s="45"/>
      <c r="B70" s="45"/>
      <c r="C70" s="50"/>
      <c r="D70" s="29"/>
      <c r="E70" s="34" t="str">
        <f aca="true">IF(C70="","",TODAY()-C70)</f>
        <v/>
      </c>
      <c r="F70" s="18"/>
      <c r="G70" s="46" t="str">
        <f aca="false">IF(C70="","",IF(E70&gt;180,"Inativo",IF(E70&gt;2*IF(D70="",30,D70),"Em risco",IF(E70&gt;1.3*IF(D70="",30,D70),"Atrasado","Em dia"))))</f>
        <v/>
      </c>
      <c r="H70" s="45"/>
    </row>
    <row r="71" customFormat="false" ht="15" hidden="false" customHeight="true" outlineLevel="0" collapsed="false">
      <c r="A71" s="45"/>
      <c r="B71" s="45"/>
      <c r="C71" s="50"/>
      <c r="D71" s="29"/>
      <c r="E71" s="34" t="str">
        <f aca="true">IF(C71="","",TODAY()-C71)</f>
        <v/>
      </c>
      <c r="F71" s="18"/>
      <c r="G71" s="46" t="str">
        <f aca="false">IF(C71="","",IF(E71&gt;180,"Inativo",IF(E71&gt;2*IF(D71="",30,D71),"Em risco",IF(E71&gt;1.3*IF(D71="",30,D71),"Atrasado","Em dia"))))</f>
        <v/>
      </c>
      <c r="H71" s="45"/>
    </row>
    <row r="72" customFormat="false" ht="15" hidden="false" customHeight="true" outlineLevel="0" collapsed="false">
      <c r="A72" s="45"/>
      <c r="B72" s="45"/>
      <c r="C72" s="50"/>
      <c r="D72" s="29"/>
      <c r="E72" s="34" t="str">
        <f aca="true">IF(C72="","",TODAY()-C72)</f>
        <v/>
      </c>
      <c r="F72" s="18"/>
      <c r="G72" s="46" t="str">
        <f aca="false">IF(C72="","",IF(E72&gt;180,"Inativo",IF(E72&gt;2*IF(D72="",30,D72),"Em risco",IF(E72&gt;1.3*IF(D72="",30,D72),"Atrasado","Em dia"))))</f>
        <v/>
      </c>
      <c r="H72" s="45"/>
    </row>
    <row r="73" customFormat="false" ht="15" hidden="false" customHeight="true" outlineLevel="0" collapsed="false">
      <c r="A73" s="45"/>
      <c r="B73" s="45"/>
      <c r="C73" s="50"/>
      <c r="D73" s="29"/>
      <c r="E73" s="34" t="str">
        <f aca="true">IF(C73="","",TODAY()-C73)</f>
        <v/>
      </c>
      <c r="F73" s="18"/>
      <c r="G73" s="46" t="str">
        <f aca="false">IF(C73="","",IF(E73&gt;180,"Inativo",IF(E73&gt;2*IF(D73="",30,D73),"Em risco",IF(E73&gt;1.3*IF(D73="",30,D73),"Atrasado","Em dia"))))</f>
        <v/>
      </c>
      <c r="H73" s="45"/>
    </row>
    <row r="74" customFormat="false" ht="15" hidden="false" customHeight="true" outlineLevel="0" collapsed="false">
      <c r="A74" s="45"/>
      <c r="B74" s="45"/>
      <c r="C74" s="50"/>
      <c r="D74" s="29"/>
      <c r="E74" s="34" t="str">
        <f aca="true">IF(C74="","",TODAY()-C74)</f>
        <v/>
      </c>
      <c r="F74" s="18"/>
      <c r="G74" s="46" t="str">
        <f aca="false">IF(C74="","",IF(E74&gt;180,"Inativo",IF(E74&gt;2*IF(D74="",30,D74),"Em risco",IF(E74&gt;1.3*IF(D74="",30,D74),"Atrasado","Em dia"))))</f>
        <v/>
      </c>
      <c r="H74" s="45"/>
    </row>
    <row r="75" customFormat="false" ht="15" hidden="false" customHeight="true" outlineLevel="0" collapsed="false">
      <c r="A75" s="45"/>
      <c r="B75" s="45"/>
      <c r="C75" s="50"/>
      <c r="D75" s="29"/>
      <c r="E75" s="34" t="str">
        <f aca="true">IF(C75="","",TODAY()-C75)</f>
        <v/>
      </c>
      <c r="F75" s="18"/>
      <c r="G75" s="46" t="str">
        <f aca="false">IF(C75="","",IF(E75&gt;180,"Inativo",IF(E75&gt;2*IF(D75="",30,D75),"Em risco",IF(E75&gt;1.3*IF(D75="",30,D75),"Atrasado","Em dia"))))</f>
        <v/>
      </c>
      <c r="H75" s="45"/>
    </row>
    <row r="76" customFormat="false" ht="15" hidden="false" customHeight="true" outlineLevel="0" collapsed="false">
      <c r="A76" s="45"/>
      <c r="B76" s="45"/>
      <c r="C76" s="50"/>
      <c r="D76" s="29"/>
      <c r="E76" s="34" t="str">
        <f aca="true">IF(C76="","",TODAY()-C76)</f>
        <v/>
      </c>
      <c r="F76" s="18"/>
      <c r="G76" s="46" t="str">
        <f aca="false">IF(C76="","",IF(E76&gt;180,"Inativo",IF(E76&gt;2*IF(D76="",30,D76),"Em risco",IF(E76&gt;1.3*IF(D76="",30,D76),"Atrasado","Em dia"))))</f>
        <v/>
      </c>
      <c r="H76" s="45"/>
    </row>
    <row r="77" customFormat="false" ht="15" hidden="false" customHeight="true" outlineLevel="0" collapsed="false">
      <c r="A77" s="45"/>
      <c r="B77" s="45"/>
      <c r="C77" s="50"/>
      <c r="D77" s="29"/>
      <c r="E77" s="34" t="str">
        <f aca="true">IF(C77="","",TODAY()-C77)</f>
        <v/>
      </c>
      <c r="F77" s="18"/>
      <c r="G77" s="46" t="str">
        <f aca="false">IF(C77="","",IF(E77&gt;180,"Inativo",IF(E77&gt;2*IF(D77="",30,D77),"Em risco",IF(E77&gt;1.3*IF(D77="",30,D77),"Atrasado","Em dia"))))</f>
        <v/>
      </c>
      <c r="H77" s="45"/>
    </row>
    <row r="78" customFormat="false" ht="15" hidden="false" customHeight="true" outlineLevel="0" collapsed="false">
      <c r="A78" s="45"/>
      <c r="B78" s="45"/>
      <c r="C78" s="50"/>
      <c r="D78" s="29"/>
      <c r="E78" s="34" t="str">
        <f aca="true">IF(C78="","",TODAY()-C78)</f>
        <v/>
      </c>
      <c r="F78" s="18"/>
      <c r="G78" s="46" t="str">
        <f aca="false">IF(C78="","",IF(E78&gt;180,"Inativo",IF(E78&gt;2*IF(D78="",30,D78),"Em risco",IF(E78&gt;1.3*IF(D78="",30,D78),"Atrasado","Em dia"))))</f>
        <v/>
      </c>
      <c r="H78" s="45"/>
    </row>
    <row r="79" customFormat="false" ht="15" hidden="false" customHeight="true" outlineLevel="0" collapsed="false">
      <c r="A79" s="45"/>
      <c r="B79" s="45"/>
      <c r="C79" s="50"/>
      <c r="D79" s="29"/>
      <c r="E79" s="34" t="str">
        <f aca="true">IF(C79="","",TODAY()-C79)</f>
        <v/>
      </c>
      <c r="F79" s="18"/>
      <c r="G79" s="46" t="str">
        <f aca="false">IF(C79="","",IF(E79&gt;180,"Inativo",IF(E79&gt;2*IF(D79="",30,D79),"Em risco",IF(E79&gt;1.3*IF(D79="",30,D79),"Atrasado","Em dia"))))</f>
        <v/>
      </c>
      <c r="H79" s="45"/>
    </row>
    <row r="80" customFormat="false" ht="15" hidden="false" customHeight="true" outlineLevel="0" collapsed="false">
      <c r="A80" s="45"/>
      <c r="B80" s="45"/>
      <c r="C80" s="50"/>
      <c r="D80" s="29"/>
      <c r="E80" s="34" t="str">
        <f aca="true">IF(C80="","",TODAY()-C80)</f>
        <v/>
      </c>
      <c r="F80" s="18"/>
      <c r="G80" s="46" t="str">
        <f aca="false">IF(C80="","",IF(E80&gt;180,"Inativo",IF(E80&gt;2*IF(D80="",30,D80),"Em risco",IF(E80&gt;1.3*IF(D80="",30,D80),"Atrasado","Em dia"))))</f>
        <v/>
      </c>
      <c r="H80" s="45"/>
    </row>
    <row r="81" customFormat="false" ht="15" hidden="false" customHeight="true" outlineLevel="0" collapsed="false">
      <c r="A81" s="45"/>
      <c r="B81" s="45"/>
      <c r="C81" s="50"/>
      <c r="D81" s="29"/>
      <c r="E81" s="34" t="str">
        <f aca="true">IF(C81="","",TODAY()-C81)</f>
        <v/>
      </c>
      <c r="F81" s="18"/>
      <c r="G81" s="46" t="str">
        <f aca="false">IF(C81="","",IF(E81&gt;180,"Inativo",IF(E81&gt;2*IF(D81="",30,D81),"Em risco",IF(E81&gt;1.3*IF(D81="",30,D81),"Atrasado","Em dia"))))</f>
        <v/>
      </c>
      <c r="H81" s="45"/>
    </row>
    <row r="82" customFormat="false" ht="15" hidden="false" customHeight="true" outlineLevel="0" collapsed="false">
      <c r="A82" s="45"/>
      <c r="B82" s="45"/>
      <c r="C82" s="50"/>
      <c r="D82" s="29"/>
      <c r="E82" s="34" t="str">
        <f aca="true">IF(C82="","",TODAY()-C82)</f>
        <v/>
      </c>
      <c r="F82" s="18"/>
      <c r="G82" s="46" t="str">
        <f aca="false">IF(C82="","",IF(E82&gt;180,"Inativo",IF(E82&gt;2*IF(D82="",30,D82),"Em risco",IF(E82&gt;1.3*IF(D82="",30,D82),"Atrasado","Em dia"))))</f>
        <v/>
      </c>
      <c r="H82" s="45"/>
    </row>
    <row r="83" customFormat="false" ht="15" hidden="false" customHeight="true" outlineLevel="0" collapsed="false">
      <c r="A83" s="45"/>
      <c r="B83" s="45"/>
      <c r="C83" s="50"/>
      <c r="D83" s="29"/>
      <c r="E83" s="34" t="str">
        <f aca="true">IF(C83="","",TODAY()-C83)</f>
        <v/>
      </c>
      <c r="F83" s="18"/>
      <c r="G83" s="46" t="str">
        <f aca="false">IF(C83="","",IF(E83&gt;180,"Inativo",IF(E83&gt;2*IF(D83="",30,D83),"Em risco",IF(E83&gt;1.3*IF(D83="",30,D83),"Atrasado","Em dia"))))</f>
        <v/>
      </c>
      <c r="H83" s="45"/>
    </row>
    <row r="84" customFormat="false" ht="15" hidden="false" customHeight="true" outlineLevel="0" collapsed="false">
      <c r="A84" s="45"/>
      <c r="B84" s="45"/>
      <c r="C84" s="50"/>
      <c r="D84" s="29"/>
      <c r="E84" s="34" t="str">
        <f aca="true">IF(C84="","",TODAY()-C84)</f>
        <v/>
      </c>
      <c r="F84" s="18"/>
      <c r="G84" s="46" t="str">
        <f aca="false">IF(C84="","",IF(E84&gt;180,"Inativo",IF(E84&gt;2*IF(D84="",30,D84),"Em risco",IF(E84&gt;1.3*IF(D84="",30,D84),"Atrasado","Em dia"))))</f>
        <v/>
      </c>
      <c r="H84" s="45"/>
    </row>
    <row r="85" customFormat="false" ht="15" hidden="false" customHeight="true" outlineLevel="0" collapsed="false">
      <c r="A85" s="45"/>
      <c r="B85" s="45"/>
      <c r="C85" s="50"/>
      <c r="D85" s="29"/>
      <c r="E85" s="34" t="str">
        <f aca="true">IF(C85="","",TODAY()-C85)</f>
        <v/>
      </c>
      <c r="F85" s="18"/>
      <c r="G85" s="46" t="str">
        <f aca="false">IF(C85="","",IF(E85&gt;180,"Inativo",IF(E85&gt;2*IF(D85="",30,D85),"Em risco",IF(E85&gt;1.3*IF(D85="",30,D85),"Atrasado","Em dia"))))</f>
        <v/>
      </c>
      <c r="H85" s="45"/>
    </row>
    <row r="86" customFormat="false" ht="15" hidden="false" customHeight="true" outlineLevel="0" collapsed="false">
      <c r="A86" s="45"/>
      <c r="B86" s="45"/>
      <c r="C86" s="50"/>
      <c r="D86" s="29"/>
      <c r="E86" s="34" t="str">
        <f aca="true">IF(C86="","",TODAY()-C86)</f>
        <v/>
      </c>
      <c r="F86" s="18"/>
      <c r="G86" s="46" t="str">
        <f aca="false">IF(C86="","",IF(E86&gt;180,"Inativo",IF(E86&gt;2*IF(D86="",30,D86),"Em risco",IF(E86&gt;1.3*IF(D86="",30,D86),"Atrasado","Em dia"))))</f>
        <v/>
      </c>
      <c r="H86" s="45"/>
    </row>
    <row r="87" customFormat="false" ht="15" hidden="false" customHeight="true" outlineLevel="0" collapsed="false">
      <c r="A87" s="45"/>
      <c r="B87" s="45"/>
      <c r="C87" s="50"/>
      <c r="D87" s="29"/>
      <c r="E87" s="34" t="str">
        <f aca="true">IF(C87="","",TODAY()-C87)</f>
        <v/>
      </c>
      <c r="F87" s="18"/>
      <c r="G87" s="46" t="str">
        <f aca="false">IF(C87="","",IF(E87&gt;180,"Inativo",IF(E87&gt;2*IF(D87="",30,D87),"Em risco",IF(E87&gt;1.3*IF(D87="",30,D87),"Atrasado","Em dia"))))</f>
        <v/>
      </c>
      <c r="H87" s="45"/>
    </row>
    <row r="88" customFormat="false" ht="15" hidden="false" customHeight="true" outlineLevel="0" collapsed="false">
      <c r="A88" s="45"/>
      <c r="B88" s="45"/>
      <c r="C88" s="50"/>
      <c r="D88" s="29"/>
      <c r="E88" s="34" t="str">
        <f aca="true">IF(C88="","",TODAY()-C88)</f>
        <v/>
      </c>
      <c r="F88" s="18"/>
      <c r="G88" s="46" t="str">
        <f aca="false">IF(C88="","",IF(E88&gt;180,"Inativo",IF(E88&gt;2*IF(D88="",30,D88),"Em risco",IF(E88&gt;1.3*IF(D88="",30,D88),"Atrasado","Em dia"))))</f>
        <v/>
      </c>
      <c r="H88" s="45"/>
    </row>
    <row r="89" customFormat="false" ht="15" hidden="false" customHeight="true" outlineLevel="0" collapsed="false">
      <c r="A89" s="45"/>
      <c r="B89" s="45"/>
      <c r="C89" s="50"/>
      <c r="D89" s="29"/>
      <c r="E89" s="34" t="str">
        <f aca="true">IF(C89="","",TODAY()-C89)</f>
        <v/>
      </c>
      <c r="F89" s="18"/>
      <c r="G89" s="46" t="str">
        <f aca="false">IF(C89="","",IF(E89&gt;180,"Inativo",IF(E89&gt;2*IF(D89="",30,D89),"Em risco",IF(E89&gt;1.3*IF(D89="",30,D89),"Atrasado","Em dia"))))</f>
        <v/>
      </c>
      <c r="H89" s="45"/>
    </row>
    <row r="90" customFormat="false" ht="15" hidden="false" customHeight="true" outlineLevel="0" collapsed="false">
      <c r="A90" s="45"/>
      <c r="B90" s="45"/>
      <c r="C90" s="50"/>
      <c r="D90" s="29"/>
      <c r="E90" s="34" t="str">
        <f aca="true">IF(C90="","",TODAY()-C90)</f>
        <v/>
      </c>
      <c r="F90" s="18"/>
      <c r="G90" s="46" t="str">
        <f aca="false">IF(C90="","",IF(E90&gt;180,"Inativo",IF(E90&gt;2*IF(D90="",30,D90),"Em risco",IF(E90&gt;1.3*IF(D90="",30,D90),"Atrasado","Em dia"))))</f>
        <v/>
      </c>
      <c r="H90" s="45"/>
    </row>
    <row r="91" customFormat="false" ht="15" hidden="false" customHeight="true" outlineLevel="0" collapsed="false">
      <c r="A91" s="45"/>
      <c r="B91" s="45"/>
      <c r="C91" s="50"/>
      <c r="D91" s="29"/>
      <c r="E91" s="34" t="str">
        <f aca="true">IF(C91="","",TODAY()-C91)</f>
        <v/>
      </c>
      <c r="F91" s="18"/>
      <c r="G91" s="46" t="str">
        <f aca="false">IF(C91="","",IF(E91&gt;180,"Inativo",IF(E91&gt;2*IF(D91="",30,D91),"Em risco",IF(E91&gt;1.3*IF(D91="",30,D91),"Atrasado","Em dia"))))</f>
        <v/>
      </c>
      <c r="H91" s="45"/>
    </row>
    <row r="92" customFormat="false" ht="15" hidden="false" customHeight="true" outlineLevel="0" collapsed="false">
      <c r="A92" s="45"/>
      <c r="B92" s="45"/>
      <c r="C92" s="50"/>
      <c r="D92" s="29"/>
      <c r="E92" s="34" t="str">
        <f aca="true">IF(C92="","",TODAY()-C92)</f>
        <v/>
      </c>
      <c r="F92" s="18"/>
      <c r="G92" s="46" t="str">
        <f aca="false">IF(C92="","",IF(E92&gt;180,"Inativo",IF(E92&gt;2*IF(D92="",30,D92),"Em risco",IF(E92&gt;1.3*IF(D92="",30,D92),"Atrasado","Em dia"))))</f>
        <v/>
      </c>
      <c r="H92" s="45"/>
    </row>
    <row r="93" customFormat="false" ht="15" hidden="false" customHeight="true" outlineLevel="0" collapsed="false">
      <c r="A93" s="45"/>
      <c r="B93" s="45"/>
      <c r="C93" s="50"/>
      <c r="D93" s="29"/>
      <c r="E93" s="34" t="str">
        <f aca="true">IF(C93="","",TODAY()-C93)</f>
        <v/>
      </c>
      <c r="F93" s="18"/>
      <c r="G93" s="46" t="str">
        <f aca="false">IF(C93="","",IF(E93&gt;180,"Inativo",IF(E93&gt;2*IF(D93="",30,D93),"Em risco",IF(E93&gt;1.3*IF(D93="",30,D93),"Atrasado","Em dia"))))</f>
        <v/>
      </c>
      <c r="H93" s="45"/>
    </row>
    <row r="94" customFormat="false" ht="15" hidden="false" customHeight="true" outlineLevel="0" collapsed="false">
      <c r="A94" s="45"/>
      <c r="B94" s="45"/>
      <c r="C94" s="50"/>
      <c r="D94" s="29"/>
      <c r="E94" s="34" t="str">
        <f aca="true">IF(C94="","",TODAY()-C94)</f>
        <v/>
      </c>
      <c r="F94" s="18"/>
      <c r="G94" s="46" t="str">
        <f aca="false">IF(C94="","",IF(E94&gt;180,"Inativo",IF(E94&gt;2*IF(D94="",30,D94),"Em risco",IF(E94&gt;1.3*IF(D94="",30,D94),"Atrasado","Em dia"))))</f>
        <v/>
      </c>
      <c r="H94" s="45"/>
    </row>
    <row r="95" customFormat="false" ht="15" hidden="false" customHeight="true" outlineLevel="0" collapsed="false">
      <c r="A95" s="45"/>
      <c r="B95" s="45"/>
      <c r="C95" s="50"/>
      <c r="D95" s="29"/>
      <c r="E95" s="34" t="str">
        <f aca="true">IF(C95="","",TODAY()-C95)</f>
        <v/>
      </c>
      <c r="F95" s="18"/>
      <c r="G95" s="46" t="str">
        <f aca="false">IF(C95="","",IF(E95&gt;180,"Inativo",IF(E95&gt;2*IF(D95="",30,D95),"Em risco",IF(E95&gt;1.3*IF(D95="",30,D95),"Atrasado","Em dia"))))</f>
        <v/>
      </c>
      <c r="H95" s="45"/>
    </row>
    <row r="96" customFormat="false" ht="15" hidden="false" customHeight="true" outlineLevel="0" collapsed="false">
      <c r="A96" s="45"/>
      <c r="B96" s="45"/>
      <c r="C96" s="50"/>
      <c r="D96" s="29"/>
      <c r="E96" s="34" t="str">
        <f aca="true">IF(C96="","",TODAY()-C96)</f>
        <v/>
      </c>
      <c r="F96" s="18"/>
      <c r="G96" s="46" t="str">
        <f aca="false">IF(C96="","",IF(E96&gt;180,"Inativo",IF(E96&gt;2*IF(D96="",30,D96),"Em risco",IF(E96&gt;1.3*IF(D96="",30,D96),"Atrasado","Em dia"))))</f>
        <v/>
      </c>
      <c r="H96" s="45"/>
    </row>
    <row r="97" customFormat="false" ht="15" hidden="false" customHeight="true" outlineLevel="0" collapsed="false">
      <c r="A97" s="45"/>
      <c r="B97" s="45"/>
      <c r="C97" s="50"/>
      <c r="D97" s="29"/>
      <c r="E97" s="34" t="str">
        <f aca="true">IF(C97="","",TODAY()-C97)</f>
        <v/>
      </c>
      <c r="F97" s="18"/>
      <c r="G97" s="46" t="str">
        <f aca="false">IF(C97="","",IF(E97&gt;180,"Inativo",IF(E97&gt;2*IF(D97="",30,D97),"Em risco",IF(E97&gt;1.3*IF(D97="",30,D97),"Atrasado","Em dia"))))</f>
        <v/>
      </c>
      <c r="H97" s="45"/>
    </row>
    <row r="98" customFormat="false" ht="15" hidden="false" customHeight="true" outlineLevel="0" collapsed="false">
      <c r="A98" s="45"/>
      <c r="B98" s="45"/>
      <c r="C98" s="50"/>
      <c r="D98" s="29"/>
      <c r="E98" s="34" t="str">
        <f aca="true">IF(C98="","",TODAY()-C98)</f>
        <v/>
      </c>
      <c r="F98" s="18"/>
      <c r="G98" s="46" t="str">
        <f aca="false">IF(C98="","",IF(E98&gt;180,"Inativo",IF(E98&gt;2*IF(D98="",30,D98),"Em risco",IF(E98&gt;1.3*IF(D98="",30,D98),"Atrasado","Em dia"))))</f>
        <v/>
      </c>
      <c r="H98" s="45"/>
    </row>
    <row r="99" customFormat="false" ht="15" hidden="false" customHeight="true" outlineLevel="0" collapsed="false">
      <c r="A99" s="45"/>
      <c r="B99" s="45"/>
      <c r="C99" s="50"/>
      <c r="D99" s="29"/>
      <c r="E99" s="34" t="str">
        <f aca="true">IF(C99="","",TODAY()-C99)</f>
        <v/>
      </c>
      <c r="F99" s="18"/>
      <c r="G99" s="46" t="str">
        <f aca="false">IF(C99="","",IF(E99&gt;180,"Inativo",IF(E99&gt;2*IF(D99="",30,D99),"Em risco",IF(E99&gt;1.3*IF(D99="",30,D99),"Atrasado","Em dia"))))</f>
        <v/>
      </c>
      <c r="H99" s="45"/>
    </row>
    <row r="100" customFormat="false" ht="15" hidden="false" customHeight="true" outlineLevel="0" collapsed="false">
      <c r="A100" s="45"/>
      <c r="B100" s="45"/>
      <c r="C100" s="50"/>
      <c r="D100" s="29"/>
      <c r="E100" s="34" t="str">
        <f aca="true">IF(C100="","",TODAY()-C100)</f>
        <v/>
      </c>
      <c r="F100" s="18"/>
      <c r="G100" s="46" t="str">
        <f aca="false">IF(C100="","",IF(E100&gt;180,"Inativo",IF(E100&gt;2*IF(D100="",30,D100),"Em risco",IF(E100&gt;1.3*IF(D100="",30,D100),"Atrasado","Em dia"))))</f>
        <v/>
      </c>
      <c r="H100" s="45"/>
    </row>
    <row r="101" customFormat="false" ht="15" hidden="false" customHeight="true" outlineLevel="0" collapsed="false">
      <c r="A101" s="45"/>
      <c r="B101" s="45"/>
      <c r="C101" s="50"/>
      <c r="D101" s="29"/>
      <c r="E101" s="34" t="str">
        <f aca="true">IF(C101="","",TODAY()-C101)</f>
        <v/>
      </c>
      <c r="F101" s="18"/>
      <c r="G101" s="46" t="str">
        <f aca="false">IF(C101="","",IF(E101&gt;180,"Inativo",IF(E101&gt;2*IF(D101="",30,D101),"Em risco",IF(E101&gt;1.3*IF(D101="",30,D101),"Atrasado","Em dia"))))</f>
        <v/>
      </c>
      <c r="H101" s="45"/>
    </row>
    <row r="102" customFormat="false" ht="15" hidden="false" customHeight="true" outlineLevel="0" collapsed="false">
      <c r="A102" s="45"/>
      <c r="B102" s="45"/>
      <c r="C102" s="50"/>
      <c r="D102" s="29"/>
      <c r="E102" s="34" t="str">
        <f aca="true">IF(C102="","",TODAY()-C102)</f>
        <v/>
      </c>
      <c r="F102" s="18"/>
      <c r="G102" s="46" t="str">
        <f aca="false">IF(C102="","",IF(E102&gt;180,"Inativo",IF(E102&gt;2*IF(D102="",30,D102),"Em risco",IF(E102&gt;1.3*IF(D102="",30,D102),"Atrasado","Em dia"))))</f>
        <v/>
      </c>
      <c r="H102" s="45"/>
    </row>
    <row r="103" customFormat="false" ht="15" hidden="false" customHeight="true" outlineLevel="0" collapsed="false">
      <c r="A103" s="45"/>
      <c r="B103" s="45"/>
      <c r="C103" s="50"/>
      <c r="D103" s="29"/>
      <c r="E103" s="34" t="str">
        <f aca="true">IF(C103="","",TODAY()-C103)</f>
        <v/>
      </c>
      <c r="F103" s="18"/>
      <c r="G103" s="46" t="str">
        <f aca="false">IF(C103="","",IF(E103&gt;180,"Inativo",IF(E103&gt;2*IF(D103="",30,D103),"Em risco",IF(E103&gt;1.3*IF(D103="",30,D103),"Atrasado","Em dia"))))</f>
        <v/>
      </c>
      <c r="H103" s="45"/>
    </row>
    <row r="104" customFormat="false" ht="15" hidden="false" customHeight="true" outlineLevel="0" collapsed="false">
      <c r="A104" s="45"/>
      <c r="B104" s="45"/>
      <c r="C104" s="50"/>
      <c r="D104" s="29"/>
      <c r="E104" s="34" t="str">
        <f aca="true">IF(C104="","",TODAY()-C104)</f>
        <v/>
      </c>
      <c r="F104" s="18"/>
      <c r="G104" s="46" t="str">
        <f aca="false">IF(C104="","",IF(E104&gt;180,"Inativo",IF(E104&gt;2*IF(D104="",30,D104),"Em risco",IF(E104&gt;1.3*IF(D104="",30,D104),"Atrasado","Em dia"))))</f>
        <v/>
      </c>
      <c r="H104" s="45"/>
    </row>
    <row r="105" customFormat="false" ht="15" hidden="false" customHeight="true" outlineLevel="0" collapsed="false">
      <c r="A105" s="45"/>
      <c r="B105" s="45"/>
      <c r="C105" s="50"/>
      <c r="D105" s="29"/>
      <c r="E105" s="34" t="str">
        <f aca="true">IF(C105="","",TODAY()-C105)</f>
        <v/>
      </c>
      <c r="F105" s="18"/>
      <c r="G105" s="46" t="str">
        <f aca="false">IF(C105="","",IF(E105&gt;180,"Inativo",IF(E105&gt;2*IF(D105="",30,D105),"Em risco",IF(E105&gt;1.3*IF(D105="",30,D105),"Atrasado","Em dia"))))</f>
        <v/>
      </c>
      <c r="H105" s="45"/>
    </row>
    <row r="106" customFormat="false" ht="15" hidden="false" customHeight="true" outlineLevel="0" collapsed="false">
      <c r="A106" s="45"/>
      <c r="B106" s="45"/>
      <c r="C106" s="50"/>
      <c r="D106" s="29"/>
      <c r="E106" s="34" t="str">
        <f aca="true">IF(C106="","",TODAY()-C106)</f>
        <v/>
      </c>
      <c r="F106" s="18"/>
      <c r="G106" s="46" t="str">
        <f aca="false">IF(C106="","",IF(E106&gt;180,"Inativo",IF(E106&gt;2*IF(D106="",30,D106),"Em risco",IF(E106&gt;1.3*IF(D106="",30,D106),"Atrasado","Em dia"))))</f>
        <v/>
      </c>
      <c r="H106" s="45"/>
    </row>
    <row r="107" customFormat="false" ht="15" hidden="false" customHeight="true" outlineLevel="0" collapsed="false">
      <c r="A107" s="45"/>
      <c r="B107" s="45"/>
      <c r="C107" s="50"/>
      <c r="D107" s="29"/>
      <c r="E107" s="34" t="str">
        <f aca="true">IF(C107="","",TODAY()-C107)</f>
        <v/>
      </c>
      <c r="F107" s="18"/>
      <c r="G107" s="46" t="str">
        <f aca="false">IF(C107="","",IF(E107&gt;180,"Inativo",IF(E107&gt;2*IF(D107="",30,D107),"Em risco",IF(E107&gt;1.3*IF(D107="",30,D107),"Atrasado","Em dia"))))</f>
        <v/>
      </c>
      <c r="H107" s="45"/>
    </row>
    <row r="108" customFormat="false" ht="15" hidden="false" customHeight="true" outlineLevel="0" collapsed="false">
      <c r="A108" s="45"/>
      <c r="B108" s="45"/>
      <c r="C108" s="50"/>
      <c r="D108" s="29"/>
      <c r="E108" s="34" t="str">
        <f aca="true">IF(C108="","",TODAY()-C108)</f>
        <v/>
      </c>
      <c r="F108" s="18"/>
      <c r="G108" s="46" t="str">
        <f aca="false">IF(C108="","",IF(E108&gt;180,"Inativo",IF(E108&gt;2*IF(D108="",30,D108),"Em risco",IF(E108&gt;1.3*IF(D108="",30,D108),"Atrasado","Em dia"))))</f>
        <v/>
      </c>
      <c r="H108" s="45"/>
    </row>
    <row r="109" customFormat="false" ht="15" hidden="false" customHeight="true" outlineLevel="0" collapsed="false">
      <c r="A109" s="45"/>
      <c r="B109" s="45"/>
      <c r="C109" s="50"/>
      <c r="D109" s="29"/>
      <c r="E109" s="34" t="str">
        <f aca="true">IF(C109="","",TODAY()-C109)</f>
        <v/>
      </c>
      <c r="F109" s="18"/>
      <c r="G109" s="46" t="str">
        <f aca="false">IF(C109="","",IF(E109&gt;180,"Inativo",IF(E109&gt;2*IF(D109="",30,D109),"Em risco",IF(E109&gt;1.3*IF(D109="",30,D109),"Atrasado","Em dia"))))</f>
        <v/>
      </c>
      <c r="H109" s="45"/>
    </row>
    <row r="110" customFormat="false" ht="15" hidden="false" customHeight="true" outlineLevel="0" collapsed="false">
      <c r="A110" s="45"/>
      <c r="B110" s="45"/>
      <c r="C110" s="50"/>
      <c r="D110" s="29"/>
      <c r="E110" s="34" t="str">
        <f aca="true">IF(C110="","",TODAY()-C110)</f>
        <v/>
      </c>
      <c r="F110" s="18"/>
      <c r="G110" s="46" t="str">
        <f aca="false">IF(C110="","",IF(E110&gt;180,"Inativo",IF(E110&gt;2*IF(D110="",30,D110),"Em risco",IF(E110&gt;1.3*IF(D110="",30,D110),"Atrasado","Em dia"))))</f>
        <v/>
      </c>
      <c r="H110" s="45"/>
    </row>
    <row r="111" customFormat="false" ht="15" hidden="false" customHeight="true" outlineLevel="0" collapsed="false">
      <c r="A111" s="45"/>
      <c r="B111" s="45"/>
      <c r="C111" s="50"/>
      <c r="D111" s="29"/>
      <c r="E111" s="34" t="str">
        <f aca="true">IF(C111="","",TODAY()-C111)</f>
        <v/>
      </c>
      <c r="F111" s="18"/>
      <c r="G111" s="46" t="str">
        <f aca="false">IF(C111="","",IF(E111&gt;180,"Inativo",IF(E111&gt;2*IF(D111="",30,D111),"Em risco",IF(E111&gt;1.3*IF(D111="",30,D111),"Atrasado","Em dia"))))</f>
        <v/>
      </c>
      <c r="H111" s="45"/>
    </row>
    <row r="112" customFormat="false" ht="15" hidden="false" customHeight="true" outlineLevel="0" collapsed="false">
      <c r="A112" s="45"/>
      <c r="B112" s="45"/>
      <c r="C112" s="50"/>
      <c r="D112" s="29"/>
      <c r="E112" s="34" t="str">
        <f aca="true">IF(C112="","",TODAY()-C112)</f>
        <v/>
      </c>
      <c r="F112" s="18"/>
      <c r="G112" s="46" t="str">
        <f aca="false">IF(C112="","",IF(E112&gt;180,"Inativo",IF(E112&gt;2*IF(D112="",30,D112),"Em risco",IF(E112&gt;1.3*IF(D112="",30,D112),"Atrasado","Em dia"))))</f>
        <v/>
      </c>
      <c r="H112" s="45"/>
    </row>
    <row r="113" customFormat="false" ht="15" hidden="false" customHeight="true" outlineLevel="0" collapsed="false">
      <c r="A113" s="45"/>
      <c r="B113" s="45"/>
      <c r="C113" s="50"/>
      <c r="D113" s="29"/>
      <c r="E113" s="34" t="str">
        <f aca="true">IF(C113="","",TODAY()-C113)</f>
        <v/>
      </c>
      <c r="F113" s="18"/>
      <c r="G113" s="46" t="str">
        <f aca="false">IF(C113="","",IF(E113&gt;180,"Inativo",IF(E113&gt;2*IF(D113="",30,D113),"Em risco",IF(E113&gt;1.3*IF(D113="",30,D113),"Atrasado","Em dia"))))</f>
        <v/>
      </c>
      <c r="H113" s="45"/>
    </row>
    <row r="114" customFormat="false" ht="15" hidden="false" customHeight="true" outlineLevel="0" collapsed="false">
      <c r="A114" s="45"/>
      <c r="B114" s="45"/>
      <c r="C114" s="50"/>
      <c r="D114" s="29"/>
      <c r="E114" s="34" t="str">
        <f aca="true">IF(C114="","",TODAY()-C114)</f>
        <v/>
      </c>
      <c r="F114" s="18"/>
      <c r="G114" s="46" t="str">
        <f aca="false">IF(C114="","",IF(E114&gt;180,"Inativo",IF(E114&gt;2*IF(D114="",30,D114),"Em risco",IF(E114&gt;1.3*IF(D114="",30,D114),"Atrasado","Em dia"))))</f>
        <v/>
      </c>
      <c r="H114" s="45"/>
    </row>
    <row r="115" customFormat="false" ht="15" hidden="false" customHeight="true" outlineLevel="0" collapsed="false">
      <c r="A115" s="45"/>
      <c r="B115" s="45"/>
      <c r="C115" s="50"/>
      <c r="D115" s="29"/>
      <c r="E115" s="34" t="str">
        <f aca="true">IF(C115="","",TODAY()-C115)</f>
        <v/>
      </c>
      <c r="F115" s="18"/>
      <c r="G115" s="46" t="str">
        <f aca="false">IF(C115="","",IF(E115&gt;180,"Inativo",IF(E115&gt;2*IF(D115="",30,D115),"Em risco",IF(E115&gt;1.3*IF(D115="",30,D115),"Atrasado","Em dia"))))</f>
        <v/>
      </c>
      <c r="H115" s="45"/>
    </row>
    <row r="116" customFormat="false" ht="15" hidden="false" customHeight="true" outlineLevel="0" collapsed="false">
      <c r="A116" s="45"/>
      <c r="B116" s="45"/>
      <c r="C116" s="50"/>
      <c r="D116" s="29"/>
      <c r="E116" s="34" t="str">
        <f aca="true">IF(C116="","",TODAY()-C116)</f>
        <v/>
      </c>
      <c r="F116" s="18"/>
      <c r="G116" s="46" t="str">
        <f aca="false">IF(C116="","",IF(E116&gt;180,"Inativo",IF(E116&gt;2*IF(D116="",30,D116),"Em risco",IF(E116&gt;1.3*IF(D116="",30,D116),"Atrasado","Em dia"))))</f>
        <v/>
      </c>
      <c r="H116" s="45"/>
    </row>
    <row r="117" customFormat="false" ht="15" hidden="false" customHeight="true" outlineLevel="0" collapsed="false">
      <c r="A117" s="45"/>
      <c r="B117" s="45"/>
      <c r="C117" s="50"/>
      <c r="D117" s="29"/>
      <c r="E117" s="34" t="str">
        <f aca="true">IF(C117="","",TODAY()-C117)</f>
        <v/>
      </c>
      <c r="F117" s="18"/>
      <c r="G117" s="46" t="str">
        <f aca="false">IF(C117="","",IF(E117&gt;180,"Inativo",IF(E117&gt;2*IF(D117="",30,D117),"Em risco",IF(E117&gt;1.3*IF(D117="",30,D117),"Atrasado","Em dia"))))</f>
        <v/>
      </c>
      <c r="H117" s="45"/>
    </row>
    <row r="118" customFormat="false" ht="15" hidden="false" customHeight="true" outlineLevel="0" collapsed="false">
      <c r="A118" s="45"/>
      <c r="B118" s="45"/>
      <c r="C118" s="50"/>
      <c r="D118" s="29"/>
      <c r="E118" s="34" t="str">
        <f aca="true">IF(C118="","",TODAY()-C118)</f>
        <v/>
      </c>
      <c r="F118" s="18"/>
      <c r="G118" s="46" t="str">
        <f aca="false">IF(C118="","",IF(E118&gt;180,"Inativo",IF(E118&gt;2*IF(D118="",30,D118),"Em risco",IF(E118&gt;1.3*IF(D118="",30,D118),"Atrasado","Em dia"))))</f>
        <v/>
      </c>
      <c r="H118" s="45"/>
    </row>
    <row r="119" customFormat="false" ht="15" hidden="false" customHeight="true" outlineLevel="0" collapsed="false">
      <c r="A119" s="45"/>
      <c r="B119" s="45"/>
      <c r="C119" s="50"/>
      <c r="D119" s="29"/>
      <c r="E119" s="34" t="str">
        <f aca="true">IF(C119="","",TODAY()-C119)</f>
        <v/>
      </c>
      <c r="F119" s="18"/>
      <c r="G119" s="46" t="str">
        <f aca="false">IF(C119="","",IF(E119&gt;180,"Inativo",IF(E119&gt;2*IF(D119="",30,D119),"Em risco",IF(E119&gt;1.3*IF(D119="",30,D119),"Atrasado","Em dia"))))</f>
        <v/>
      </c>
      <c r="H119" s="45"/>
    </row>
    <row r="120" customFormat="false" ht="15" hidden="false" customHeight="true" outlineLevel="0" collapsed="false">
      <c r="A120" s="45"/>
      <c r="B120" s="45"/>
      <c r="C120" s="50"/>
      <c r="D120" s="29"/>
      <c r="E120" s="34" t="str">
        <f aca="true">IF(C120="","",TODAY()-C120)</f>
        <v/>
      </c>
      <c r="F120" s="18"/>
      <c r="G120" s="46" t="str">
        <f aca="false">IF(C120="","",IF(E120&gt;180,"Inativo",IF(E120&gt;2*IF(D120="",30,D120),"Em risco",IF(E120&gt;1.3*IF(D120="",30,D120),"Atrasado","Em dia"))))</f>
        <v/>
      </c>
      <c r="H120" s="45"/>
    </row>
    <row r="121" customFormat="false" ht="15" hidden="false" customHeight="true" outlineLevel="0" collapsed="false">
      <c r="A121" s="45"/>
      <c r="B121" s="45"/>
      <c r="C121" s="50"/>
      <c r="D121" s="29"/>
      <c r="E121" s="34" t="str">
        <f aca="true">IF(C121="","",TODAY()-C121)</f>
        <v/>
      </c>
      <c r="F121" s="18"/>
      <c r="G121" s="46" t="str">
        <f aca="false">IF(C121="","",IF(E121&gt;180,"Inativo",IF(E121&gt;2*IF(D121="",30,D121),"Em risco",IF(E121&gt;1.3*IF(D121="",30,D121),"Atrasado","Em dia"))))</f>
        <v/>
      </c>
      <c r="H121" s="45"/>
    </row>
    <row r="122" customFormat="false" ht="15" hidden="false" customHeight="true" outlineLevel="0" collapsed="false">
      <c r="A122" s="45"/>
      <c r="B122" s="45"/>
      <c r="C122" s="50"/>
      <c r="D122" s="29"/>
      <c r="E122" s="34" t="str">
        <f aca="true">IF(C122="","",TODAY()-C122)</f>
        <v/>
      </c>
      <c r="F122" s="18"/>
      <c r="G122" s="46" t="str">
        <f aca="false">IF(C122="","",IF(E122&gt;180,"Inativo",IF(E122&gt;2*IF(D122="",30,D122),"Em risco",IF(E122&gt;1.3*IF(D122="",30,D122),"Atrasado","Em dia"))))</f>
        <v/>
      </c>
      <c r="H122" s="45"/>
    </row>
    <row r="123" customFormat="false" ht="15" hidden="false" customHeight="true" outlineLevel="0" collapsed="false">
      <c r="A123" s="45"/>
      <c r="B123" s="45"/>
      <c r="C123" s="50"/>
      <c r="D123" s="29"/>
      <c r="E123" s="34" t="str">
        <f aca="true">IF(C123="","",TODAY()-C123)</f>
        <v/>
      </c>
      <c r="F123" s="18"/>
      <c r="G123" s="46" t="str">
        <f aca="false">IF(C123="","",IF(E123&gt;180,"Inativo",IF(E123&gt;2*IF(D123="",30,D123),"Em risco",IF(E123&gt;1.3*IF(D123="",30,D123),"Atrasado","Em dia"))))</f>
        <v/>
      </c>
      <c r="H123" s="45"/>
    </row>
    <row r="124" customFormat="false" ht="15" hidden="false" customHeight="true" outlineLevel="0" collapsed="false">
      <c r="A124" s="45"/>
      <c r="B124" s="45"/>
      <c r="C124" s="50"/>
      <c r="D124" s="29"/>
      <c r="E124" s="34" t="str">
        <f aca="true">IF(C124="","",TODAY()-C124)</f>
        <v/>
      </c>
      <c r="F124" s="18"/>
      <c r="G124" s="46" t="str">
        <f aca="false">IF(C124="","",IF(E124&gt;180,"Inativo",IF(E124&gt;2*IF(D124="",30,D124),"Em risco",IF(E124&gt;1.3*IF(D124="",30,D124),"Atrasado","Em dia"))))</f>
        <v/>
      </c>
      <c r="H124" s="45"/>
    </row>
    <row r="125" customFormat="false" ht="15" hidden="false" customHeight="true" outlineLevel="0" collapsed="false">
      <c r="A125" s="45"/>
      <c r="B125" s="45"/>
      <c r="C125" s="50"/>
      <c r="D125" s="29"/>
      <c r="E125" s="34" t="str">
        <f aca="true">IF(C125="","",TODAY()-C125)</f>
        <v/>
      </c>
      <c r="F125" s="18"/>
      <c r="G125" s="46" t="str">
        <f aca="false">IF(C125="","",IF(E125&gt;180,"Inativo",IF(E125&gt;2*IF(D125="",30,D125),"Em risco",IF(E125&gt;1.3*IF(D125="",30,D125),"Atrasado","Em dia"))))</f>
        <v/>
      </c>
      <c r="H125" s="45"/>
    </row>
    <row r="126" customFormat="false" ht="15" hidden="false" customHeight="true" outlineLevel="0" collapsed="false">
      <c r="A126" s="45"/>
      <c r="B126" s="45"/>
      <c r="C126" s="50"/>
      <c r="D126" s="29"/>
      <c r="E126" s="34" t="str">
        <f aca="true">IF(C126="","",TODAY()-C126)</f>
        <v/>
      </c>
      <c r="F126" s="18"/>
      <c r="G126" s="46" t="str">
        <f aca="false">IF(C126="","",IF(E126&gt;180,"Inativo",IF(E126&gt;2*IF(D126="",30,D126),"Em risco",IF(E126&gt;1.3*IF(D126="",30,D126),"Atrasado","Em dia"))))</f>
        <v/>
      </c>
      <c r="H126" s="45"/>
    </row>
    <row r="127" customFormat="false" ht="15" hidden="false" customHeight="true" outlineLevel="0" collapsed="false">
      <c r="A127" s="45"/>
      <c r="B127" s="45"/>
      <c r="C127" s="50"/>
      <c r="D127" s="29"/>
      <c r="E127" s="34" t="str">
        <f aca="true">IF(C127="","",TODAY()-C127)</f>
        <v/>
      </c>
      <c r="F127" s="18"/>
      <c r="G127" s="46" t="str">
        <f aca="false">IF(C127="","",IF(E127&gt;180,"Inativo",IF(E127&gt;2*IF(D127="",30,D127),"Em risco",IF(E127&gt;1.3*IF(D127="",30,D127),"Atrasado","Em dia"))))</f>
        <v/>
      </c>
      <c r="H127" s="45"/>
    </row>
    <row r="128" customFormat="false" ht="15" hidden="false" customHeight="true" outlineLevel="0" collapsed="false">
      <c r="A128" s="45"/>
      <c r="B128" s="45"/>
      <c r="C128" s="50"/>
      <c r="D128" s="29"/>
      <c r="E128" s="34" t="str">
        <f aca="true">IF(C128="","",TODAY()-C128)</f>
        <v/>
      </c>
      <c r="F128" s="18"/>
      <c r="G128" s="46" t="str">
        <f aca="false">IF(C128="","",IF(E128&gt;180,"Inativo",IF(E128&gt;2*IF(D128="",30,D128),"Em risco",IF(E128&gt;1.3*IF(D128="",30,D128),"Atrasado","Em dia"))))</f>
        <v/>
      </c>
      <c r="H128" s="45"/>
    </row>
    <row r="129" customFormat="false" ht="15" hidden="false" customHeight="true" outlineLevel="0" collapsed="false">
      <c r="A129" s="45"/>
      <c r="B129" s="45"/>
      <c r="C129" s="50"/>
      <c r="D129" s="29"/>
      <c r="E129" s="34" t="str">
        <f aca="true">IF(C129="","",TODAY()-C129)</f>
        <v/>
      </c>
      <c r="F129" s="18"/>
      <c r="G129" s="46" t="str">
        <f aca="false">IF(C129="","",IF(E129&gt;180,"Inativo",IF(E129&gt;2*IF(D129="",30,D129),"Em risco",IF(E129&gt;1.3*IF(D129="",30,D129),"Atrasado","Em dia"))))</f>
        <v/>
      </c>
      <c r="H129" s="45"/>
    </row>
    <row r="130" customFormat="false" ht="15" hidden="false" customHeight="true" outlineLevel="0" collapsed="false">
      <c r="A130" s="45"/>
      <c r="B130" s="45"/>
      <c r="C130" s="50"/>
      <c r="D130" s="29"/>
      <c r="E130" s="34" t="str">
        <f aca="true">IF(C130="","",TODAY()-C130)</f>
        <v/>
      </c>
      <c r="F130" s="18"/>
      <c r="G130" s="46" t="str">
        <f aca="false">IF(C130="","",IF(E130&gt;180,"Inativo",IF(E130&gt;2*IF(D130="",30,D130),"Em risco",IF(E130&gt;1.3*IF(D130="",30,D130),"Atrasado","Em dia"))))</f>
        <v/>
      </c>
      <c r="H130" s="45"/>
    </row>
    <row r="131" customFormat="false" ht="15" hidden="false" customHeight="true" outlineLevel="0" collapsed="false">
      <c r="A131" s="45"/>
      <c r="B131" s="45"/>
      <c r="C131" s="50"/>
      <c r="D131" s="29"/>
      <c r="E131" s="34" t="str">
        <f aca="true">IF(C131="","",TODAY()-C131)</f>
        <v/>
      </c>
      <c r="F131" s="18"/>
      <c r="G131" s="46" t="str">
        <f aca="false">IF(C131="","",IF(E131&gt;180,"Inativo",IF(E131&gt;2*IF(D131="",30,D131),"Em risco",IF(E131&gt;1.3*IF(D131="",30,D131),"Atrasado","Em dia"))))</f>
        <v/>
      </c>
      <c r="H131" s="45"/>
    </row>
    <row r="132" customFormat="false" ht="15" hidden="false" customHeight="true" outlineLevel="0" collapsed="false">
      <c r="A132" s="45"/>
      <c r="B132" s="45"/>
      <c r="C132" s="50"/>
      <c r="D132" s="29"/>
      <c r="E132" s="34" t="str">
        <f aca="true">IF(C132="","",TODAY()-C132)</f>
        <v/>
      </c>
      <c r="F132" s="18"/>
      <c r="G132" s="46" t="str">
        <f aca="false">IF(C132="","",IF(E132&gt;180,"Inativo",IF(E132&gt;2*IF(D132="",30,D132),"Em risco",IF(E132&gt;1.3*IF(D132="",30,D132),"Atrasado","Em dia"))))</f>
        <v/>
      </c>
      <c r="H132" s="45"/>
    </row>
    <row r="133" customFormat="false" ht="15" hidden="false" customHeight="true" outlineLevel="0" collapsed="false">
      <c r="A133" s="45"/>
      <c r="B133" s="45"/>
      <c r="C133" s="50"/>
      <c r="D133" s="29"/>
      <c r="E133" s="34" t="str">
        <f aca="true">IF(C133="","",TODAY()-C133)</f>
        <v/>
      </c>
      <c r="F133" s="18"/>
      <c r="G133" s="46" t="str">
        <f aca="false">IF(C133="","",IF(E133&gt;180,"Inativo",IF(E133&gt;2*IF(D133="",30,D133),"Em risco",IF(E133&gt;1.3*IF(D133="",30,D133),"Atrasado","Em dia"))))</f>
        <v/>
      </c>
      <c r="H133" s="45"/>
    </row>
    <row r="134" customFormat="false" ht="15" hidden="false" customHeight="true" outlineLevel="0" collapsed="false">
      <c r="A134" s="45"/>
      <c r="B134" s="45"/>
      <c r="C134" s="50"/>
      <c r="D134" s="29"/>
      <c r="E134" s="34" t="str">
        <f aca="true">IF(C134="","",TODAY()-C134)</f>
        <v/>
      </c>
      <c r="F134" s="18"/>
      <c r="G134" s="46" t="str">
        <f aca="false">IF(C134="","",IF(E134&gt;180,"Inativo",IF(E134&gt;2*IF(D134="",30,D134),"Em risco",IF(E134&gt;1.3*IF(D134="",30,D134),"Atrasado","Em dia"))))</f>
        <v/>
      </c>
      <c r="H134" s="45"/>
    </row>
    <row r="135" customFormat="false" ht="15" hidden="false" customHeight="true" outlineLevel="0" collapsed="false">
      <c r="A135" s="45"/>
      <c r="B135" s="45"/>
      <c r="C135" s="50"/>
      <c r="D135" s="29"/>
      <c r="E135" s="34" t="str">
        <f aca="true">IF(C135="","",TODAY()-C135)</f>
        <v/>
      </c>
      <c r="F135" s="18"/>
      <c r="G135" s="46" t="str">
        <f aca="false">IF(C135="","",IF(E135&gt;180,"Inativo",IF(E135&gt;2*IF(D135="",30,D135),"Em risco",IF(E135&gt;1.3*IF(D135="",30,D135),"Atrasado","Em dia"))))</f>
        <v/>
      </c>
      <c r="H135" s="45"/>
    </row>
    <row r="136" customFormat="false" ht="15" hidden="false" customHeight="true" outlineLevel="0" collapsed="false">
      <c r="A136" s="45"/>
      <c r="B136" s="45"/>
      <c r="C136" s="50"/>
      <c r="D136" s="29"/>
      <c r="E136" s="34" t="str">
        <f aca="true">IF(C136="","",TODAY()-C136)</f>
        <v/>
      </c>
      <c r="F136" s="18"/>
      <c r="G136" s="46" t="str">
        <f aca="false">IF(C136="","",IF(E136&gt;180,"Inativo",IF(E136&gt;2*IF(D136="",30,D136),"Em risco",IF(E136&gt;1.3*IF(D136="",30,D136),"Atrasado","Em dia"))))</f>
        <v/>
      </c>
      <c r="H136" s="45"/>
    </row>
    <row r="137" customFormat="false" ht="15" hidden="false" customHeight="true" outlineLevel="0" collapsed="false">
      <c r="A137" s="45"/>
      <c r="B137" s="45"/>
      <c r="C137" s="50"/>
      <c r="D137" s="29"/>
      <c r="E137" s="34" t="str">
        <f aca="true">IF(C137="","",TODAY()-C137)</f>
        <v/>
      </c>
      <c r="F137" s="18"/>
      <c r="G137" s="46" t="str">
        <f aca="false">IF(C137="","",IF(E137&gt;180,"Inativo",IF(E137&gt;2*IF(D137="",30,D137),"Em risco",IF(E137&gt;1.3*IF(D137="",30,D137),"Atrasado","Em dia"))))</f>
        <v/>
      </c>
      <c r="H137" s="45"/>
    </row>
    <row r="138" customFormat="false" ht="15" hidden="false" customHeight="true" outlineLevel="0" collapsed="false">
      <c r="A138" s="45"/>
      <c r="B138" s="45"/>
      <c r="C138" s="50"/>
      <c r="D138" s="29"/>
      <c r="E138" s="34" t="str">
        <f aca="true">IF(C138="","",TODAY()-C138)</f>
        <v/>
      </c>
      <c r="F138" s="18"/>
      <c r="G138" s="46" t="str">
        <f aca="false">IF(C138="","",IF(E138&gt;180,"Inativo",IF(E138&gt;2*IF(D138="",30,D138),"Em risco",IF(E138&gt;1.3*IF(D138="",30,D138),"Atrasado","Em dia"))))</f>
        <v/>
      </c>
      <c r="H138" s="45"/>
    </row>
    <row r="139" customFormat="false" ht="15" hidden="false" customHeight="true" outlineLevel="0" collapsed="false">
      <c r="A139" s="45"/>
      <c r="B139" s="45"/>
      <c r="C139" s="50"/>
      <c r="D139" s="29"/>
      <c r="E139" s="34" t="str">
        <f aca="true">IF(C139="","",TODAY()-C139)</f>
        <v/>
      </c>
      <c r="F139" s="18"/>
      <c r="G139" s="46" t="str">
        <f aca="false">IF(C139="","",IF(E139&gt;180,"Inativo",IF(E139&gt;2*IF(D139="",30,D139),"Em risco",IF(E139&gt;1.3*IF(D139="",30,D139),"Atrasado","Em dia"))))</f>
        <v/>
      </c>
      <c r="H139" s="45"/>
    </row>
    <row r="140" customFormat="false" ht="15" hidden="false" customHeight="true" outlineLevel="0" collapsed="false">
      <c r="A140" s="45"/>
      <c r="B140" s="45"/>
      <c r="C140" s="50"/>
      <c r="D140" s="29"/>
      <c r="E140" s="34" t="str">
        <f aca="true">IF(C140="","",TODAY()-C140)</f>
        <v/>
      </c>
      <c r="F140" s="18"/>
      <c r="G140" s="46" t="str">
        <f aca="false">IF(C140="","",IF(E140&gt;180,"Inativo",IF(E140&gt;2*IF(D140="",30,D140),"Em risco",IF(E140&gt;1.3*IF(D140="",30,D140),"Atrasado","Em dia"))))</f>
        <v/>
      </c>
      <c r="H140" s="45"/>
    </row>
    <row r="141" customFormat="false" ht="15" hidden="false" customHeight="true" outlineLevel="0" collapsed="false">
      <c r="A141" s="45"/>
      <c r="B141" s="45"/>
      <c r="C141" s="50"/>
      <c r="D141" s="29"/>
      <c r="E141" s="34" t="str">
        <f aca="true">IF(C141="","",TODAY()-C141)</f>
        <v/>
      </c>
      <c r="F141" s="18"/>
      <c r="G141" s="46" t="str">
        <f aca="false">IF(C141="","",IF(E141&gt;180,"Inativo",IF(E141&gt;2*IF(D141="",30,D141),"Em risco",IF(E141&gt;1.3*IF(D141="",30,D141),"Atrasado","Em dia"))))</f>
        <v/>
      </c>
      <c r="H141" s="45"/>
    </row>
    <row r="142" customFormat="false" ht="15" hidden="false" customHeight="true" outlineLevel="0" collapsed="false">
      <c r="A142" s="45"/>
      <c r="B142" s="45"/>
      <c r="C142" s="50"/>
      <c r="D142" s="29"/>
      <c r="E142" s="34" t="str">
        <f aca="true">IF(C142="","",TODAY()-C142)</f>
        <v/>
      </c>
      <c r="F142" s="18"/>
      <c r="G142" s="46" t="str">
        <f aca="false">IF(C142="","",IF(E142&gt;180,"Inativo",IF(E142&gt;2*IF(D142="",30,D142),"Em risco",IF(E142&gt;1.3*IF(D142="",30,D142),"Atrasado","Em dia"))))</f>
        <v/>
      </c>
      <c r="H142" s="45"/>
    </row>
    <row r="143" customFormat="false" ht="15" hidden="false" customHeight="true" outlineLevel="0" collapsed="false">
      <c r="A143" s="45"/>
      <c r="B143" s="45"/>
      <c r="C143" s="50"/>
      <c r="D143" s="29"/>
      <c r="E143" s="34" t="str">
        <f aca="true">IF(C143="","",TODAY()-C143)</f>
        <v/>
      </c>
      <c r="F143" s="18"/>
      <c r="G143" s="46" t="str">
        <f aca="false">IF(C143="","",IF(E143&gt;180,"Inativo",IF(E143&gt;2*IF(D143="",30,D143),"Em risco",IF(E143&gt;1.3*IF(D143="",30,D143),"Atrasado","Em dia"))))</f>
        <v/>
      </c>
      <c r="H143" s="45"/>
    </row>
    <row r="144" customFormat="false" ht="15" hidden="false" customHeight="true" outlineLevel="0" collapsed="false">
      <c r="A144" s="45"/>
      <c r="B144" s="45"/>
      <c r="C144" s="50"/>
      <c r="D144" s="29"/>
      <c r="E144" s="34" t="str">
        <f aca="true">IF(C144="","",TODAY()-C144)</f>
        <v/>
      </c>
      <c r="F144" s="18"/>
      <c r="G144" s="46" t="str">
        <f aca="false">IF(C144="","",IF(E144&gt;180,"Inativo",IF(E144&gt;2*IF(D144="",30,D144),"Em risco",IF(E144&gt;1.3*IF(D144="",30,D144),"Atrasado","Em dia"))))</f>
        <v/>
      </c>
      <c r="H144" s="45"/>
    </row>
    <row r="145" customFormat="false" ht="15" hidden="false" customHeight="true" outlineLevel="0" collapsed="false">
      <c r="A145" s="45"/>
      <c r="B145" s="45"/>
      <c r="C145" s="50"/>
      <c r="D145" s="29"/>
      <c r="E145" s="34" t="str">
        <f aca="true">IF(C145="","",TODAY()-C145)</f>
        <v/>
      </c>
      <c r="F145" s="18"/>
      <c r="G145" s="46" t="str">
        <f aca="false">IF(C145="","",IF(E145&gt;180,"Inativo",IF(E145&gt;2*IF(D145="",30,D145),"Em risco",IF(E145&gt;1.3*IF(D145="",30,D145),"Atrasado","Em dia"))))</f>
        <v/>
      </c>
      <c r="H145" s="45"/>
    </row>
    <row r="146" customFormat="false" ht="15" hidden="false" customHeight="true" outlineLevel="0" collapsed="false">
      <c r="A146" s="45"/>
      <c r="B146" s="45"/>
      <c r="C146" s="50"/>
      <c r="D146" s="29"/>
      <c r="E146" s="34" t="str">
        <f aca="true">IF(C146="","",TODAY()-C146)</f>
        <v/>
      </c>
      <c r="F146" s="18"/>
      <c r="G146" s="46" t="str">
        <f aca="false">IF(C146="","",IF(E146&gt;180,"Inativo",IF(E146&gt;2*IF(D146="",30,D146),"Em risco",IF(E146&gt;1.3*IF(D146="",30,D146),"Atrasado","Em dia"))))</f>
        <v/>
      </c>
      <c r="H146" s="45"/>
    </row>
    <row r="147" customFormat="false" ht="15" hidden="false" customHeight="true" outlineLevel="0" collapsed="false">
      <c r="A147" s="45"/>
      <c r="B147" s="45"/>
      <c r="C147" s="50"/>
      <c r="D147" s="29"/>
      <c r="E147" s="34" t="str">
        <f aca="true">IF(C147="","",TODAY()-C147)</f>
        <v/>
      </c>
      <c r="F147" s="18"/>
      <c r="G147" s="46" t="str">
        <f aca="false">IF(C147="","",IF(E147&gt;180,"Inativo",IF(E147&gt;2*IF(D147="",30,D147),"Em risco",IF(E147&gt;1.3*IF(D147="",30,D147),"Atrasado","Em dia"))))</f>
        <v/>
      </c>
      <c r="H147" s="45"/>
    </row>
    <row r="148" customFormat="false" ht="15" hidden="false" customHeight="true" outlineLevel="0" collapsed="false">
      <c r="A148" s="45"/>
      <c r="B148" s="45"/>
      <c r="C148" s="50"/>
      <c r="D148" s="29"/>
      <c r="E148" s="34" t="str">
        <f aca="true">IF(C148="","",TODAY()-C148)</f>
        <v/>
      </c>
      <c r="F148" s="18"/>
      <c r="G148" s="46" t="str">
        <f aca="false">IF(C148="","",IF(E148&gt;180,"Inativo",IF(E148&gt;2*IF(D148="",30,D148),"Em risco",IF(E148&gt;1.3*IF(D148="",30,D148),"Atrasado","Em dia"))))</f>
        <v/>
      </c>
      <c r="H148" s="45"/>
    </row>
    <row r="149" customFormat="false" ht="15" hidden="false" customHeight="true" outlineLevel="0" collapsed="false">
      <c r="A149" s="45"/>
      <c r="B149" s="45"/>
      <c r="C149" s="50"/>
      <c r="D149" s="29"/>
      <c r="E149" s="34" t="str">
        <f aca="true">IF(C149="","",TODAY()-C149)</f>
        <v/>
      </c>
      <c r="F149" s="18"/>
      <c r="G149" s="46" t="str">
        <f aca="false">IF(C149="","",IF(E149&gt;180,"Inativo",IF(E149&gt;2*IF(D149="",30,D149),"Em risco",IF(E149&gt;1.3*IF(D149="",30,D149),"Atrasado","Em dia"))))</f>
        <v/>
      </c>
      <c r="H149" s="45"/>
    </row>
    <row r="150" customFormat="false" ht="15" hidden="false" customHeight="true" outlineLevel="0" collapsed="false">
      <c r="A150" s="45"/>
      <c r="B150" s="45"/>
      <c r="C150" s="50"/>
      <c r="D150" s="29"/>
      <c r="E150" s="34" t="str">
        <f aca="true">IF(C150="","",TODAY()-C150)</f>
        <v/>
      </c>
      <c r="F150" s="18"/>
      <c r="G150" s="46" t="str">
        <f aca="false">IF(C150="","",IF(E150&gt;180,"Inativo",IF(E150&gt;2*IF(D150="",30,D150),"Em risco",IF(E150&gt;1.3*IF(D150="",30,D150),"Atrasado","Em dia"))))</f>
        <v/>
      </c>
      <c r="H150" s="45"/>
    </row>
    <row r="151" customFormat="false" ht="15" hidden="false" customHeight="true" outlineLevel="0" collapsed="false">
      <c r="A151" s="45"/>
      <c r="B151" s="45"/>
      <c r="C151" s="50"/>
      <c r="D151" s="29"/>
      <c r="E151" s="34" t="str">
        <f aca="true">IF(C151="","",TODAY()-C151)</f>
        <v/>
      </c>
      <c r="F151" s="18"/>
      <c r="G151" s="46" t="str">
        <f aca="false">IF(C151="","",IF(E151&gt;180,"Inativo",IF(E151&gt;2*IF(D151="",30,D151),"Em risco",IF(E151&gt;1.3*IF(D151="",30,D151),"Atrasado","Em dia"))))</f>
        <v/>
      </c>
      <c r="H151" s="45"/>
    </row>
    <row r="152" customFormat="false" ht="15" hidden="false" customHeight="true" outlineLevel="0" collapsed="false">
      <c r="A152" s="45"/>
      <c r="B152" s="45"/>
      <c r="C152" s="50"/>
      <c r="D152" s="29"/>
      <c r="E152" s="34" t="str">
        <f aca="true">IF(C152="","",TODAY()-C152)</f>
        <v/>
      </c>
      <c r="F152" s="18"/>
      <c r="G152" s="46" t="str">
        <f aca="false">IF(C152="","",IF(E152&gt;180,"Inativo",IF(E152&gt;2*IF(D152="",30,D152),"Em risco",IF(E152&gt;1.3*IF(D152="",30,D152),"Atrasado","Em dia"))))</f>
        <v/>
      </c>
      <c r="H152" s="45"/>
    </row>
    <row r="153" customFormat="false" ht="15" hidden="false" customHeight="true" outlineLevel="0" collapsed="false">
      <c r="A153" s="45"/>
      <c r="B153" s="45"/>
      <c r="C153" s="50"/>
      <c r="D153" s="29"/>
      <c r="E153" s="34" t="str">
        <f aca="true">IF(C153="","",TODAY()-C153)</f>
        <v/>
      </c>
      <c r="F153" s="18"/>
      <c r="G153" s="46" t="str">
        <f aca="false">IF(C153="","",IF(E153&gt;180,"Inativo",IF(E153&gt;2*IF(D153="",30,D153),"Em risco",IF(E153&gt;1.3*IF(D153="",30,D153),"Atrasado","Em dia"))))</f>
        <v/>
      </c>
      <c r="H153" s="45"/>
    </row>
    <row r="154" customFormat="false" ht="15" hidden="false" customHeight="true" outlineLevel="0" collapsed="false">
      <c r="A154" s="45"/>
      <c r="B154" s="45"/>
      <c r="C154" s="50"/>
      <c r="D154" s="29"/>
      <c r="E154" s="34" t="str">
        <f aca="true">IF(C154="","",TODAY()-C154)</f>
        <v/>
      </c>
      <c r="F154" s="18"/>
      <c r="G154" s="46" t="str">
        <f aca="false">IF(C154="","",IF(E154&gt;180,"Inativo",IF(E154&gt;2*IF(D154="",30,D154),"Em risco",IF(E154&gt;1.3*IF(D154="",30,D154),"Atrasado","Em dia"))))</f>
        <v/>
      </c>
      <c r="H154" s="45"/>
    </row>
    <row r="155" customFormat="false" ht="15" hidden="false" customHeight="true" outlineLevel="0" collapsed="false">
      <c r="A155" s="45"/>
      <c r="B155" s="45"/>
      <c r="C155" s="50"/>
      <c r="D155" s="29"/>
      <c r="E155" s="34" t="str">
        <f aca="true">IF(C155="","",TODAY()-C155)</f>
        <v/>
      </c>
      <c r="F155" s="18"/>
      <c r="G155" s="46" t="str">
        <f aca="false">IF(C155="","",IF(E155&gt;180,"Inativo",IF(E155&gt;2*IF(D155="",30,D155),"Em risco",IF(E155&gt;1.3*IF(D155="",30,D155),"Atrasado","Em dia"))))</f>
        <v/>
      </c>
      <c r="H155" s="45"/>
    </row>
    <row r="156" customFormat="false" ht="15" hidden="false" customHeight="true" outlineLevel="0" collapsed="false">
      <c r="A156" s="45"/>
      <c r="B156" s="45"/>
      <c r="C156" s="50"/>
      <c r="D156" s="29"/>
      <c r="E156" s="34" t="str">
        <f aca="true">IF(C156="","",TODAY()-C156)</f>
        <v/>
      </c>
      <c r="F156" s="18"/>
      <c r="G156" s="46" t="str">
        <f aca="false">IF(C156="","",IF(E156&gt;180,"Inativo",IF(E156&gt;2*IF(D156="",30,D156),"Em risco",IF(E156&gt;1.3*IF(D156="",30,D156),"Atrasado","Em dia"))))</f>
        <v/>
      </c>
      <c r="H156" s="45"/>
    </row>
    <row r="157" customFormat="false" ht="15" hidden="false" customHeight="true" outlineLevel="0" collapsed="false">
      <c r="A157" s="45"/>
      <c r="B157" s="45"/>
      <c r="C157" s="50"/>
      <c r="D157" s="29"/>
      <c r="E157" s="34" t="str">
        <f aca="true">IF(C157="","",TODAY()-C157)</f>
        <v/>
      </c>
      <c r="F157" s="18"/>
      <c r="G157" s="46" t="str">
        <f aca="false">IF(C157="","",IF(E157&gt;180,"Inativo",IF(E157&gt;2*IF(D157="",30,D157),"Em risco",IF(E157&gt;1.3*IF(D157="",30,D157),"Atrasado","Em dia"))))</f>
        <v/>
      </c>
      <c r="H157" s="45"/>
    </row>
    <row r="158" customFormat="false" ht="15" hidden="false" customHeight="true" outlineLevel="0" collapsed="false">
      <c r="A158" s="45"/>
      <c r="B158" s="45"/>
      <c r="C158" s="50"/>
      <c r="D158" s="29"/>
      <c r="E158" s="34" t="str">
        <f aca="true">IF(C158="","",TODAY()-C158)</f>
        <v/>
      </c>
      <c r="F158" s="18"/>
      <c r="G158" s="46" t="str">
        <f aca="false">IF(C158="","",IF(E158&gt;180,"Inativo",IF(E158&gt;2*IF(D158="",30,D158),"Em risco",IF(E158&gt;1.3*IF(D158="",30,D158),"Atrasado","Em dia"))))</f>
        <v/>
      </c>
      <c r="H158" s="45"/>
    </row>
    <row r="159" customFormat="false" ht="15" hidden="false" customHeight="true" outlineLevel="0" collapsed="false">
      <c r="A159" s="45"/>
      <c r="B159" s="45"/>
      <c r="C159" s="50"/>
      <c r="D159" s="29"/>
      <c r="E159" s="34" t="str">
        <f aca="true">IF(C159="","",TODAY()-C159)</f>
        <v/>
      </c>
      <c r="F159" s="18"/>
      <c r="G159" s="46" t="str">
        <f aca="false">IF(C159="","",IF(E159&gt;180,"Inativo",IF(E159&gt;2*IF(D159="",30,D159),"Em risco",IF(E159&gt;1.3*IF(D159="",30,D159),"Atrasado","Em dia"))))</f>
        <v/>
      </c>
      <c r="H159" s="45"/>
    </row>
    <row r="160" customFormat="false" ht="15" hidden="false" customHeight="true" outlineLevel="0" collapsed="false">
      <c r="A160" s="45"/>
      <c r="B160" s="45"/>
      <c r="C160" s="50"/>
      <c r="D160" s="29"/>
      <c r="E160" s="34" t="str">
        <f aca="true">IF(C160="","",TODAY()-C160)</f>
        <v/>
      </c>
      <c r="F160" s="18"/>
      <c r="G160" s="46" t="str">
        <f aca="false">IF(C160="","",IF(E160&gt;180,"Inativo",IF(E160&gt;2*IF(D160="",30,D160),"Em risco",IF(E160&gt;1.3*IF(D160="",30,D160),"Atrasado","Em dia"))))</f>
        <v/>
      </c>
      <c r="H160" s="45"/>
    </row>
    <row r="161" customFormat="false" ht="15" hidden="false" customHeight="true" outlineLevel="0" collapsed="false">
      <c r="A161" s="45"/>
      <c r="B161" s="45"/>
      <c r="C161" s="50"/>
      <c r="D161" s="29"/>
      <c r="E161" s="34" t="str">
        <f aca="true">IF(C161="","",TODAY()-C161)</f>
        <v/>
      </c>
      <c r="F161" s="18"/>
      <c r="G161" s="46" t="str">
        <f aca="false">IF(C161="","",IF(E161&gt;180,"Inativo",IF(E161&gt;2*IF(D161="",30,D161),"Em risco",IF(E161&gt;1.3*IF(D161="",30,D161),"Atrasado","Em dia"))))</f>
        <v/>
      </c>
      <c r="H161" s="45"/>
    </row>
    <row r="162" customFormat="false" ht="15" hidden="false" customHeight="true" outlineLevel="0" collapsed="false">
      <c r="A162" s="45"/>
      <c r="B162" s="45"/>
      <c r="C162" s="50"/>
      <c r="D162" s="29"/>
      <c r="E162" s="34" t="str">
        <f aca="true">IF(C162="","",TODAY()-C162)</f>
        <v/>
      </c>
      <c r="F162" s="18"/>
      <c r="G162" s="46" t="str">
        <f aca="false">IF(C162="","",IF(E162&gt;180,"Inativo",IF(E162&gt;2*IF(D162="",30,D162),"Em risco",IF(E162&gt;1.3*IF(D162="",30,D162),"Atrasado","Em dia"))))</f>
        <v/>
      </c>
      <c r="H162" s="45"/>
    </row>
    <row r="163" customFormat="false" ht="15" hidden="false" customHeight="true" outlineLevel="0" collapsed="false">
      <c r="A163" s="45"/>
      <c r="B163" s="45"/>
      <c r="C163" s="50"/>
      <c r="D163" s="29"/>
      <c r="E163" s="34" t="str">
        <f aca="true">IF(C163="","",TODAY()-C163)</f>
        <v/>
      </c>
      <c r="F163" s="18"/>
      <c r="G163" s="46" t="str">
        <f aca="false">IF(C163="","",IF(E163&gt;180,"Inativo",IF(E163&gt;2*IF(D163="",30,D163),"Em risco",IF(E163&gt;1.3*IF(D163="",30,D163),"Atrasado","Em dia"))))</f>
        <v/>
      </c>
      <c r="H163" s="45"/>
    </row>
    <row r="164" customFormat="false" ht="15" hidden="false" customHeight="true" outlineLevel="0" collapsed="false">
      <c r="A164" s="45"/>
      <c r="B164" s="45"/>
      <c r="C164" s="50"/>
      <c r="D164" s="29"/>
      <c r="E164" s="34" t="str">
        <f aca="true">IF(C164="","",TODAY()-C164)</f>
        <v/>
      </c>
      <c r="F164" s="18"/>
      <c r="G164" s="46" t="str">
        <f aca="false">IF(C164="","",IF(E164&gt;180,"Inativo",IF(E164&gt;2*IF(D164="",30,D164),"Em risco",IF(E164&gt;1.3*IF(D164="",30,D164),"Atrasado","Em dia"))))</f>
        <v/>
      </c>
      <c r="H164" s="45"/>
    </row>
    <row r="165" customFormat="false" ht="15" hidden="false" customHeight="true" outlineLevel="0" collapsed="false">
      <c r="A165" s="45"/>
      <c r="B165" s="45"/>
      <c r="C165" s="50"/>
      <c r="D165" s="29"/>
      <c r="E165" s="34" t="str">
        <f aca="true">IF(C165="","",TODAY()-C165)</f>
        <v/>
      </c>
      <c r="F165" s="18"/>
      <c r="G165" s="46" t="str">
        <f aca="false">IF(C165="","",IF(E165&gt;180,"Inativo",IF(E165&gt;2*IF(D165="",30,D165),"Em risco",IF(E165&gt;1.3*IF(D165="",30,D165),"Atrasado","Em dia"))))</f>
        <v/>
      </c>
      <c r="H165" s="45"/>
    </row>
    <row r="166" customFormat="false" ht="15" hidden="false" customHeight="true" outlineLevel="0" collapsed="false">
      <c r="A166" s="45"/>
      <c r="B166" s="45"/>
      <c r="C166" s="50"/>
      <c r="D166" s="29"/>
      <c r="E166" s="34" t="str">
        <f aca="true">IF(C166="","",TODAY()-C166)</f>
        <v/>
      </c>
      <c r="F166" s="18"/>
      <c r="G166" s="46" t="str">
        <f aca="false">IF(C166="","",IF(E166&gt;180,"Inativo",IF(E166&gt;2*IF(D166="",30,D166),"Em risco",IF(E166&gt;1.3*IF(D166="",30,D166),"Atrasado","Em dia"))))</f>
        <v/>
      </c>
      <c r="H166" s="45"/>
    </row>
    <row r="167" customFormat="false" ht="15" hidden="false" customHeight="true" outlineLevel="0" collapsed="false">
      <c r="A167" s="45"/>
      <c r="B167" s="45"/>
      <c r="C167" s="50"/>
      <c r="D167" s="29"/>
      <c r="E167" s="34" t="str">
        <f aca="true">IF(C167="","",TODAY()-C167)</f>
        <v/>
      </c>
      <c r="F167" s="18"/>
      <c r="G167" s="46" t="str">
        <f aca="false">IF(C167="","",IF(E167&gt;180,"Inativo",IF(E167&gt;2*IF(D167="",30,D167),"Em risco",IF(E167&gt;1.3*IF(D167="",30,D167),"Atrasado","Em dia"))))</f>
        <v/>
      </c>
      <c r="H167" s="45"/>
    </row>
    <row r="168" customFormat="false" ht="15" hidden="false" customHeight="true" outlineLevel="0" collapsed="false">
      <c r="A168" s="45"/>
      <c r="B168" s="45"/>
      <c r="C168" s="50"/>
      <c r="D168" s="29"/>
      <c r="E168" s="34" t="str">
        <f aca="true">IF(C168="","",TODAY()-C168)</f>
        <v/>
      </c>
      <c r="F168" s="18"/>
      <c r="G168" s="46" t="str">
        <f aca="false">IF(C168="","",IF(E168&gt;180,"Inativo",IF(E168&gt;2*IF(D168="",30,D168),"Em risco",IF(E168&gt;1.3*IF(D168="",30,D168),"Atrasado","Em dia"))))</f>
        <v/>
      </c>
      <c r="H168" s="45"/>
    </row>
    <row r="169" customFormat="false" ht="15" hidden="false" customHeight="true" outlineLevel="0" collapsed="false">
      <c r="A169" s="45"/>
      <c r="B169" s="45"/>
      <c r="C169" s="50"/>
      <c r="D169" s="29"/>
      <c r="E169" s="34" t="str">
        <f aca="true">IF(C169="","",TODAY()-C169)</f>
        <v/>
      </c>
      <c r="F169" s="18"/>
      <c r="G169" s="46" t="str">
        <f aca="false">IF(C169="","",IF(E169&gt;180,"Inativo",IF(E169&gt;2*IF(D169="",30,D169),"Em risco",IF(E169&gt;1.3*IF(D169="",30,D169),"Atrasado","Em dia"))))</f>
        <v/>
      </c>
      <c r="H169" s="45"/>
    </row>
    <row r="170" customFormat="false" ht="15" hidden="false" customHeight="true" outlineLevel="0" collapsed="false">
      <c r="A170" s="45"/>
      <c r="B170" s="45"/>
      <c r="C170" s="50"/>
      <c r="D170" s="29"/>
      <c r="E170" s="34" t="str">
        <f aca="true">IF(C170="","",TODAY()-C170)</f>
        <v/>
      </c>
      <c r="F170" s="18"/>
      <c r="G170" s="46" t="str">
        <f aca="false">IF(C170="","",IF(E170&gt;180,"Inativo",IF(E170&gt;2*IF(D170="",30,D170),"Em risco",IF(E170&gt;1.3*IF(D170="",30,D170),"Atrasado","Em dia"))))</f>
        <v/>
      </c>
      <c r="H170" s="45"/>
    </row>
    <row r="171" customFormat="false" ht="15" hidden="false" customHeight="true" outlineLevel="0" collapsed="false">
      <c r="A171" s="45"/>
      <c r="B171" s="45"/>
      <c r="C171" s="50"/>
      <c r="D171" s="29"/>
      <c r="E171" s="34" t="str">
        <f aca="true">IF(C171="","",TODAY()-C171)</f>
        <v/>
      </c>
      <c r="F171" s="18"/>
      <c r="G171" s="46" t="str">
        <f aca="false">IF(C171="","",IF(E171&gt;180,"Inativo",IF(E171&gt;2*IF(D171="",30,D171),"Em risco",IF(E171&gt;1.3*IF(D171="",30,D171),"Atrasado","Em dia"))))</f>
        <v/>
      </c>
      <c r="H171" s="45"/>
    </row>
    <row r="172" customFormat="false" ht="15" hidden="false" customHeight="true" outlineLevel="0" collapsed="false">
      <c r="A172" s="45"/>
      <c r="B172" s="45"/>
      <c r="C172" s="50"/>
      <c r="D172" s="29"/>
      <c r="E172" s="34" t="str">
        <f aca="true">IF(C172="","",TODAY()-C172)</f>
        <v/>
      </c>
      <c r="F172" s="18"/>
      <c r="G172" s="46" t="str">
        <f aca="false">IF(C172="","",IF(E172&gt;180,"Inativo",IF(E172&gt;2*IF(D172="",30,D172),"Em risco",IF(E172&gt;1.3*IF(D172="",30,D172),"Atrasado","Em dia"))))</f>
        <v/>
      </c>
      <c r="H172" s="45"/>
    </row>
    <row r="173" customFormat="false" ht="15" hidden="false" customHeight="true" outlineLevel="0" collapsed="false">
      <c r="A173" s="45"/>
      <c r="B173" s="45"/>
      <c r="C173" s="50"/>
      <c r="D173" s="29"/>
      <c r="E173" s="34" t="str">
        <f aca="true">IF(C173="","",TODAY()-C173)</f>
        <v/>
      </c>
      <c r="F173" s="18"/>
      <c r="G173" s="46" t="str">
        <f aca="false">IF(C173="","",IF(E173&gt;180,"Inativo",IF(E173&gt;2*IF(D173="",30,D173),"Em risco",IF(E173&gt;1.3*IF(D173="",30,D173),"Atrasado","Em dia"))))</f>
        <v/>
      </c>
      <c r="H173" s="45"/>
    </row>
    <row r="174" customFormat="false" ht="15" hidden="false" customHeight="true" outlineLevel="0" collapsed="false">
      <c r="A174" s="45"/>
      <c r="B174" s="45"/>
      <c r="C174" s="50"/>
      <c r="D174" s="29"/>
      <c r="E174" s="34" t="str">
        <f aca="true">IF(C174="","",TODAY()-C174)</f>
        <v/>
      </c>
      <c r="F174" s="18"/>
      <c r="G174" s="46" t="str">
        <f aca="false">IF(C174="","",IF(E174&gt;180,"Inativo",IF(E174&gt;2*IF(D174="",30,D174),"Em risco",IF(E174&gt;1.3*IF(D174="",30,D174),"Atrasado","Em dia"))))</f>
        <v/>
      </c>
      <c r="H174" s="45"/>
    </row>
    <row r="175" customFormat="false" ht="15" hidden="false" customHeight="true" outlineLevel="0" collapsed="false">
      <c r="A175" s="45"/>
      <c r="B175" s="45"/>
      <c r="C175" s="50"/>
      <c r="D175" s="29"/>
      <c r="E175" s="34" t="str">
        <f aca="true">IF(C175="","",TODAY()-C175)</f>
        <v/>
      </c>
      <c r="F175" s="18"/>
      <c r="G175" s="46" t="str">
        <f aca="false">IF(C175="","",IF(E175&gt;180,"Inativo",IF(E175&gt;2*IF(D175="",30,D175),"Em risco",IF(E175&gt;1.3*IF(D175="",30,D175),"Atrasado","Em dia"))))</f>
        <v/>
      </c>
      <c r="H175" s="45"/>
    </row>
    <row r="176" customFormat="false" ht="15" hidden="false" customHeight="true" outlineLevel="0" collapsed="false">
      <c r="A176" s="45"/>
      <c r="B176" s="45"/>
      <c r="C176" s="50"/>
      <c r="D176" s="29"/>
      <c r="E176" s="34" t="str">
        <f aca="true">IF(C176="","",TODAY()-C176)</f>
        <v/>
      </c>
      <c r="F176" s="18"/>
      <c r="G176" s="46" t="str">
        <f aca="false">IF(C176="","",IF(E176&gt;180,"Inativo",IF(E176&gt;2*IF(D176="",30,D176),"Em risco",IF(E176&gt;1.3*IF(D176="",30,D176),"Atrasado","Em dia"))))</f>
        <v/>
      </c>
      <c r="H176" s="45"/>
    </row>
    <row r="177" customFormat="false" ht="15" hidden="false" customHeight="true" outlineLevel="0" collapsed="false">
      <c r="A177" s="45"/>
      <c r="B177" s="45"/>
      <c r="C177" s="50"/>
      <c r="D177" s="29"/>
      <c r="E177" s="34" t="str">
        <f aca="true">IF(C177="","",TODAY()-C177)</f>
        <v/>
      </c>
      <c r="F177" s="18"/>
      <c r="G177" s="46" t="str">
        <f aca="false">IF(C177="","",IF(E177&gt;180,"Inativo",IF(E177&gt;2*IF(D177="",30,D177),"Em risco",IF(E177&gt;1.3*IF(D177="",30,D177),"Atrasado","Em dia"))))</f>
        <v/>
      </c>
      <c r="H177" s="45"/>
    </row>
    <row r="178" customFormat="false" ht="15" hidden="false" customHeight="true" outlineLevel="0" collapsed="false">
      <c r="A178" s="45"/>
      <c r="B178" s="45"/>
      <c r="C178" s="50"/>
      <c r="D178" s="29"/>
      <c r="E178" s="34" t="str">
        <f aca="true">IF(C178="","",TODAY()-C178)</f>
        <v/>
      </c>
      <c r="F178" s="18"/>
      <c r="G178" s="46" t="str">
        <f aca="false">IF(C178="","",IF(E178&gt;180,"Inativo",IF(E178&gt;2*IF(D178="",30,D178),"Em risco",IF(E178&gt;1.3*IF(D178="",30,D178),"Atrasado","Em dia"))))</f>
        <v/>
      </c>
      <c r="H178" s="45"/>
    </row>
    <row r="179" customFormat="false" ht="15" hidden="false" customHeight="true" outlineLevel="0" collapsed="false">
      <c r="A179" s="45"/>
      <c r="B179" s="45"/>
      <c r="C179" s="50"/>
      <c r="D179" s="29"/>
      <c r="E179" s="34" t="str">
        <f aca="true">IF(C179="","",TODAY()-C179)</f>
        <v/>
      </c>
      <c r="F179" s="18"/>
      <c r="G179" s="46" t="str">
        <f aca="false">IF(C179="","",IF(E179&gt;180,"Inativo",IF(E179&gt;2*IF(D179="",30,D179),"Em risco",IF(E179&gt;1.3*IF(D179="",30,D179),"Atrasado","Em dia"))))</f>
        <v/>
      </c>
      <c r="H179" s="45"/>
    </row>
    <row r="180" customFormat="false" ht="15" hidden="false" customHeight="true" outlineLevel="0" collapsed="false">
      <c r="A180" s="45"/>
      <c r="B180" s="45"/>
      <c r="C180" s="50"/>
      <c r="D180" s="29"/>
      <c r="E180" s="34" t="str">
        <f aca="true">IF(C180="","",TODAY()-C180)</f>
        <v/>
      </c>
      <c r="F180" s="18"/>
      <c r="G180" s="46" t="str">
        <f aca="false">IF(C180="","",IF(E180&gt;180,"Inativo",IF(E180&gt;2*IF(D180="",30,D180),"Em risco",IF(E180&gt;1.3*IF(D180="",30,D180),"Atrasado","Em dia"))))</f>
        <v/>
      </c>
      <c r="H180" s="45"/>
    </row>
    <row r="181" customFormat="false" ht="15" hidden="false" customHeight="true" outlineLevel="0" collapsed="false">
      <c r="A181" s="45"/>
      <c r="B181" s="45"/>
      <c r="C181" s="50"/>
      <c r="D181" s="29"/>
      <c r="E181" s="34" t="str">
        <f aca="true">IF(C181="","",TODAY()-C181)</f>
        <v/>
      </c>
      <c r="F181" s="18"/>
      <c r="G181" s="46" t="str">
        <f aca="false">IF(C181="","",IF(E181&gt;180,"Inativo",IF(E181&gt;2*IF(D181="",30,D181),"Em risco",IF(E181&gt;1.3*IF(D181="",30,D181),"Atrasado","Em dia"))))</f>
        <v/>
      </c>
      <c r="H181" s="45"/>
    </row>
    <row r="182" customFormat="false" ht="15" hidden="false" customHeight="true" outlineLevel="0" collapsed="false">
      <c r="A182" s="45"/>
      <c r="B182" s="45"/>
      <c r="C182" s="50"/>
      <c r="D182" s="29"/>
      <c r="E182" s="34" t="str">
        <f aca="true">IF(C182="","",TODAY()-C182)</f>
        <v/>
      </c>
      <c r="F182" s="18"/>
      <c r="G182" s="46" t="str">
        <f aca="false">IF(C182="","",IF(E182&gt;180,"Inativo",IF(E182&gt;2*IF(D182="",30,D182),"Em risco",IF(E182&gt;1.3*IF(D182="",30,D182),"Atrasado","Em dia"))))</f>
        <v/>
      </c>
      <c r="H182" s="45"/>
    </row>
    <row r="183" customFormat="false" ht="15" hidden="false" customHeight="true" outlineLevel="0" collapsed="false">
      <c r="A183" s="45"/>
      <c r="B183" s="45"/>
      <c r="C183" s="50"/>
      <c r="D183" s="29"/>
      <c r="E183" s="34" t="str">
        <f aca="true">IF(C183="","",TODAY()-C183)</f>
        <v/>
      </c>
      <c r="F183" s="18"/>
      <c r="G183" s="46" t="str">
        <f aca="false">IF(C183="","",IF(E183&gt;180,"Inativo",IF(E183&gt;2*IF(D183="",30,D183),"Em risco",IF(E183&gt;1.3*IF(D183="",30,D183),"Atrasado","Em dia"))))</f>
        <v/>
      </c>
      <c r="H183" s="45"/>
    </row>
    <row r="184" customFormat="false" ht="15" hidden="false" customHeight="true" outlineLevel="0" collapsed="false">
      <c r="A184" s="45"/>
      <c r="B184" s="45"/>
      <c r="C184" s="50"/>
      <c r="D184" s="29"/>
      <c r="E184" s="34" t="str">
        <f aca="true">IF(C184="","",TODAY()-C184)</f>
        <v/>
      </c>
      <c r="F184" s="18"/>
      <c r="G184" s="46" t="str">
        <f aca="false">IF(C184="","",IF(E184&gt;180,"Inativo",IF(E184&gt;2*IF(D184="",30,D184),"Em risco",IF(E184&gt;1.3*IF(D184="",30,D184),"Atrasado","Em dia"))))</f>
        <v/>
      </c>
      <c r="H184" s="45"/>
    </row>
    <row r="185" customFormat="false" ht="15" hidden="false" customHeight="true" outlineLevel="0" collapsed="false">
      <c r="A185" s="45"/>
      <c r="B185" s="45"/>
      <c r="C185" s="50"/>
      <c r="D185" s="29"/>
      <c r="E185" s="34" t="str">
        <f aca="true">IF(C185="","",TODAY()-C185)</f>
        <v/>
      </c>
      <c r="F185" s="18"/>
      <c r="G185" s="46" t="str">
        <f aca="false">IF(C185="","",IF(E185&gt;180,"Inativo",IF(E185&gt;2*IF(D185="",30,D185),"Em risco",IF(E185&gt;1.3*IF(D185="",30,D185),"Atrasado","Em dia"))))</f>
        <v/>
      </c>
      <c r="H185" s="45"/>
    </row>
    <row r="186" customFormat="false" ht="15" hidden="false" customHeight="true" outlineLevel="0" collapsed="false">
      <c r="A186" s="45"/>
      <c r="B186" s="45"/>
      <c r="C186" s="50"/>
      <c r="D186" s="29"/>
      <c r="E186" s="34" t="str">
        <f aca="true">IF(C186="","",TODAY()-C186)</f>
        <v/>
      </c>
      <c r="F186" s="18"/>
      <c r="G186" s="46" t="str">
        <f aca="false">IF(C186="","",IF(E186&gt;180,"Inativo",IF(E186&gt;2*IF(D186="",30,D186),"Em risco",IF(E186&gt;1.3*IF(D186="",30,D186),"Atrasado","Em dia"))))</f>
        <v/>
      </c>
      <c r="H186" s="45"/>
    </row>
    <row r="187" customFormat="false" ht="15" hidden="false" customHeight="true" outlineLevel="0" collapsed="false">
      <c r="A187" s="45"/>
      <c r="B187" s="45"/>
      <c r="C187" s="50"/>
      <c r="D187" s="29"/>
      <c r="E187" s="34" t="str">
        <f aca="true">IF(C187="","",TODAY()-C187)</f>
        <v/>
      </c>
      <c r="F187" s="18"/>
      <c r="G187" s="46" t="str">
        <f aca="false">IF(C187="","",IF(E187&gt;180,"Inativo",IF(E187&gt;2*IF(D187="",30,D187),"Em risco",IF(E187&gt;1.3*IF(D187="",30,D187),"Atrasado","Em dia"))))</f>
        <v/>
      </c>
      <c r="H187" s="45"/>
    </row>
    <row r="188" customFormat="false" ht="15" hidden="false" customHeight="true" outlineLevel="0" collapsed="false">
      <c r="A188" s="45"/>
      <c r="B188" s="45"/>
      <c r="C188" s="50"/>
      <c r="D188" s="29"/>
      <c r="E188" s="34" t="str">
        <f aca="true">IF(C188="","",TODAY()-C188)</f>
        <v/>
      </c>
      <c r="F188" s="18"/>
      <c r="G188" s="46" t="str">
        <f aca="false">IF(C188="","",IF(E188&gt;180,"Inativo",IF(E188&gt;2*IF(D188="",30,D188),"Em risco",IF(E188&gt;1.3*IF(D188="",30,D188),"Atrasado","Em dia"))))</f>
        <v/>
      </c>
      <c r="H188" s="45"/>
    </row>
    <row r="189" customFormat="false" ht="15" hidden="false" customHeight="true" outlineLevel="0" collapsed="false">
      <c r="A189" s="45"/>
      <c r="B189" s="45"/>
      <c r="C189" s="50"/>
      <c r="D189" s="29"/>
      <c r="E189" s="34" t="str">
        <f aca="true">IF(C189="","",TODAY()-C189)</f>
        <v/>
      </c>
      <c r="F189" s="18"/>
      <c r="G189" s="46" t="str">
        <f aca="false">IF(C189="","",IF(E189&gt;180,"Inativo",IF(E189&gt;2*IF(D189="",30,D189),"Em risco",IF(E189&gt;1.3*IF(D189="",30,D189),"Atrasado","Em dia"))))</f>
        <v/>
      </c>
      <c r="H189" s="45"/>
    </row>
    <row r="190" customFormat="false" ht="15" hidden="false" customHeight="true" outlineLevel="0" collapsed="false">
      <c r="A190" s="45"/>
      <c r="B190" s="45"/>
      <c r="C190" s="50"/>
      <c r="D190" s="29"/>
      <c r="E190" s="34" t="str">
        <f aca="true">IF(C190="","",TODAY()-C190)</f>
        <v/>
      </c>
      <c r="F190" s="18"/>
      <c r="G190" s="46" t="str">
        <f aca="false">IF(C190="","",IF(E190&gt;180,"Inativo",IF(E190&gt;2*IF(D190="",30,D190),"Em risco",IF(E190&gt;1.3*IF(D190="",30,D190),"Atrasado","Em dia"))))</f>
        <v/>
      </c>
      <c r="H190" s="45"/>
    </row>
    <row r="191" customFormat="false" ht="15" hidden="false" customHeight="true" outlineLevel="0" collapsed="false">
      <c r="A191" s="45"/>
      <c r="B191" s="45"/>
      <c r="C191" s="50"/>
      <c r="D191" s="29"/>
      <c r="E191" s="34" t="str">
        <f aca="true">IF(C191="","",TODAY()-C191)</f>
        <v/>
      </c>
      <c r="F191" s="18"/>
      <c r="G191" s="46" t="str">
        <f aca="false">IF(C191="","",IF(E191&gt;180,"Inativo",IF(E191&gt;2*IF(D191="",30,D191),"Em risco",IF(E191&gt;1.3*IF(D191="",30,D191),"Atrasado","Em dia"))))</f>
        <v/>
      </c>
      <c r="H191" s="45"/>
    </row>
    <row r="192" customFormat="false" ht="15" hidden="false" customHeight="true" outlineLevel="0" collapsed="false">
      <c r="A192" s="45"/>
      <c r="B192" s="45"/>
      <c r="C192" s="50"/>
      <c r="D192" s="29"/>
      <c r="E192" s="34" t="str">
        <f aca="true">IF(C192="","",TODAY()-C192)</f>
        <v/>
      </c>
      <c r="F192" s="18"/>
      <c r="G192" s="46" t="str">
        <f aca="false">IF(C192="","",IF(E192&gt;180,"Inativo",IF(E192&gt;2*IF(D192="",30,D192),"Em risco",IF(E192&gt;1.3*IF(D192="",30,D192),"Atrasado","Em dia"))))</f>
        <v/>
      </c>
      <c r="H192" s="45"/>
    </row>
    <row r="193" customFormat="false" ht="15" hidden="false" customHeight="true" outlineLevel="0" collapsed="false">
      <c r="A193" s="45"/>
      <c r="B193" s="45"/>
      <c r="C193" s="50"/>
      <c r="D193" s="29"/>
      <c r="E193" s="34" t="str">
        <f aca="true">IF(C193="","",TODAY()-C193)</f>
        <v/>
      </c>
      <c r="F193" s="18"/>
      <c r="G193" s="46" t="str">
        <f aca="false">IF(C193="","",IF(E193&gt;180,"Inativo",IF(E193&gt;2*IF(D193="",30,D193),"Em risco",IF(E193&gt;1.3*IF(D193="",30,D193),"Atrasado","Em dia"))))</f>
        <v/>
      </c>
      <c r="H193" s="45"/>
    </row>
    <row r="194" customFormat="false" ht="15" hidden="false" customHeight="true" outlineLevel="0" collapsed="false">
      <c r="A194" s="45"/>
      <c r="B194" s="45"/>
      <c r="C194" s="50"/>
      <c r="D194" s="29"/>
      <c r="E194" s="34" t="str">
        <f aca="true">IF(C194="","",TODAY()-C194)</f>
        <v/>
      </c>
      <c r="F194" s="18"/>
      <c r="G194" s="46" t="str">
        <f aca="false">IF(C194="","",IF(E194&gt;180,"Inativo",IF(E194&gt;2*IF(D194="",30,D194),"Em risco",IF(E194&gt;1.3*IF(D194="",30,D194),"Atrasado","Em dia"))))</f>
        <v/>
      </c>
      <c r="H194" s="45"/>
    </row>
    <row r="195" customFormat="false" ht="15" hidden="false" customHeight="true" outlineLevel="0" collapsed="false">
      <c r="A195" s="45"/>
      <c r="B195" s="45"/>
      <c r="C195" s="50"/>
      <c r="D195" s="29"/>
      <c r="E195" s="34" t="str">
        <f aca="true">IF(C195="","",TODAY()-C195)</f>
        <v/>
      </c>
      <c r="F195" s="18"/>
      <c r="G195" s="46" t="str">
        <f aca="false">IF(C195="","",IF(E195&gt;180,"Inativo",IF(E195&gt;2*IF(D195="",30,D195),"Em risco",IF(E195&gt;1.3*IF(D195="",30,D195),"Atrasado","Em dia"))))</f>
        <v/>
      </c>
      <c r="H195" s="45"/>
    </row>
    <row r="196" customFormat="false" ht="15" hidden="false" customHeight="true" outlineLevel="0" collapsed="false">
      <c r="A196" s="45"/>
      <c r="B196" s="45"/>
      <c r="C196" s="50"/>
      <c r="D196" s="29"/>
      <c r="E196" s="34" t="str">
        <f aca="true">IF(C196="","",TODAY()-C196)</f>
        <v/>
      </c>
      <c r="F196" s="18"/>
      <c r="G196" s="46" t="str">
        <f aca="false">IF(C196="","",IF(E196&gt;180,"Inativo",IF(E196&gt;2*IF(D196="",30,D196),"Em risco",IF(E196&gt;1.3*IF(D196="",30,D196),"Atrasado","Em dia"))))</f>
        <v/>
      </c>
      <c r="H196" s="45"/>
    </row>
    <row r="197" customFormat="false" ht="15" hidden="false" customHeight="true" outlineLevel="0" collapsed="false">
      <c r="A197" s="45"/>
      <c r="B197" s="45"/>
      <c r="C197" s="50"/>
      <c r="D197" s="29"/>
      <c r="E197" s="34" t="str">
        <f aca="true">IF(C197="","",TODAY()-C197)</f>
        <v/>
      </c>
      <c r="F197" s="18"/>
      <c r="G197" s="46" t="str">
        <f aca="false">IF(C197="","",IF(E197&gt;180,"Inativo",IF(E197&gt;2*IF(D197="",30,D197),"Em risco",IF(E197&gt;1.3*IF(D197="",30,D197),"Atrasado","Em dia"))))</f>
        <v/>
      </c>
      <c r="H197" s="45"/>
    </row>
    <row r="198" customFormat="false" ht="15" hidden="false" customHeight="true" outlineLevel="0" collapsed="false">
      <c r="A198" s="45"/>
      <c r="B198" s="45"/>
      <c r="C198" s="50"/>
      <c r="D198" s="29"/>
      <c r="E198" s="34" t="str">
        <f aca="true">IF(C198="","",TODAY()-C198)</f>
        <v/>
      </c>
      <c r="F198" s="18"/>
      <c r="G198" s="46" t="str">
        <f aca="false">IF(C198="","",IF(E198&gt;180,"Inativo",IF(E198&gt;2*IF(D198="",30,D198),"Em risco",IF(E198&gt;1.3*IF(D198="",30,D198),"Atrasado","Em dia"))))</f>
        <v/>
      </c>
      <c r="H198" s="45"/>
    </row>
    <row r="199" customFormat="false" ht="15" hidden="false" customHeight="true" outlineLevel="0" collapsed="false">
      <c r="A199" s="45"/>
      <c r="B199" s="45"/>
      <c r="C199" s="50"/>
      <c r="D199" s="29"/>
      <c r="E199" s="34" t="str">
        <f aca="true">IF(C199="","",TODAY()-C199)</f>
        <v/>
      </c>
      <c r="F199" s="18"/>
      <c r="G199" s="46" t="str">
        <f aca="false">IF(C199="","",IF(E199&gt;180,"Inativo",IF(E199&gt;2*IF(D199="",30,D199),"Em risco",IF(E199&gt;1.3*IF(D199="",30,D199),"Atrasado","Em dia"))))</f>
        <v/>
      </c>
      <c r="H199" s="45"/>
    </row>
    <row r="200" customFormat="false" ht="15" hidden="false" customHeight="true" outlineLevel="0" collapsed="false">
      <c r="A200" s="45"/>
      <c r="B200" s="45"/>
      <c r="C200" s="50"/>
      <c r="D200" s="29"/>
      <c r="E200" s="34" t="str">
        <f aca="true">IF(C200="","",TODAY()-C200)</f>
        <v/>
      </c>
      <c r="F200" s="18"/>
      <c r="G200" s="46" t="str">
        <f aca="false">IF(C200="","",IF(E200&gt;180,"Inativo",IF(E200&gt;2*IF(D200="",30,D200),"Em risco",IF(E200&gt;1.3*IF(D200="",30,D200),"Atrasado","Em dia"))))</f>
        <v/>
      </c>
      <c r="H200" s="45"/>
    </row>
    <row r="201" customFormat="false" ht="15" hidden="false" customHeight="true" outlineLevel="0" collapsed="false">
      <c r="A201" s="45"/>
      <c r="B201" s="45"/>
      <c r="C201" s="50"/>
      <c r="D201" s="29"/>
      <c r="E201" s="34" t="str">
        <f aca="true">IF(C201="","",TODAY()-C201)</f>
        <v/>
      </c>
      <c r="F201" s="18"/>
      <c r="G201" s="46" t="str">
        <f aca="false">IF(C201="","",IF(E201&gt;180,"Inativo",IF(E201&gt;2*IF(D201="",30,D201),"Em risco",IF(E201&gt;1.3*IF(D201="",30,D201),"Atrasado","Em dia"))))</f>
        <v/>
      </c>
      <c r="H201" s="45"/>
    </row>
    <row r="202" customFormat="false" ht="15" hidden="false" customHeight="true" outlineLevel="0" collapsed="false">
      <c r="A202" s="45"/>
      <c r="B202" s="45"/>
      <c r="C202" s="50"/>
      <c r="D202" s="29"/>
      <c r="E202" s="34" t="str">
        <f aca="true">IF(C202="","",TODAY()-C202)</f>
        <v/>
      </c>
      <c r="F202" s="18"/>
      <c r="G202" s="46" t="str">
        <f aca="false">IF(C202="","",IF(E202&gt;180,"Inativo",IF(E202&gt;2*IF(D202="",30,D202),"Em risco",IF(E202&gt;1.3*IF(D202="",30,D202),"Atrasado","Em dia"))))</f>
        <v/>
      </c>
      <c r="H202" s="45"/>
    </row>
    <row r="203" customFormat="false" ht="15" hidden="false" customHeight="true" outlineLevel="0" collapsed="false">
      <c r="A203" s="45"/>
      <c r="B203" s="45"/>
      <c r="C203" s="50"/>
      <c r="D203" s="29"/>
      <c r="E203" s="34" t="str">
        <f aca="true">IF(C203="","",TODAY()-C203)</f>
        <v/>
      </c>
      <c r="F203" s="18"/>
      <c r="G203" s="46" t="str">
        <f aca="false">IF(C203="","",IF(E203&gt;180,"Inativo",IF(E203&gt;2*IF(D203="",30,D203),"Em risco",IF(E203&gt;1.3*IF(D203="",30,D203),"Atrasado","Em dia"))))</f>
        <v/>
      </c>
      <c r="H203" s="45"/>
    </row>
    <row r="204" customFormat="false" ht="15" hidden="false" customHeight="true" outlineLevel="0" collapsed="false">
      <c r="A204" s="45"/>
      <c r="B204" s="45"/>
      <c r="C204" s="50"/>
      <c r="D204" s="29"/>
      <c r="E204" s="34" t="str">
        <f aca="true">IF(C204="","",TODAY()-C204)</f>
        <v/>
      </c>
      <c r="F204" s="18"/>
      <c r="G204" s="46" t="str">
        <f aca="false">IF(C204="","",IF(E204&gt;180,"Inativo",IF(E204&gt;2*IF(D204="",30,D204),"Em risco",IF(E204&gt;1.3*IF(D204="",30,D204),"Atrasado","Em dia"))))</f>
        <v/>
      </c>
      <c r="H204" s="45"/>
    </row>
    <row r="205" customFormat="false" ht="15" hidden="false" customHeight="true" outlineLevel="0" collapsed="false">
      <c r="A205" s="45"/>
      <c r="B205" s="45"/>
      <c r="C205" s="50"/>
      <c r="D205" s="29"/>
      <c r="E205" s="34" t="str">
        <f aca="true">IF(C205="","",TODAY()-C205)</f>
        <v/>
      </c>
      <c r="F205" s="18"/>
      <c r="G205" s="46" t="str">
        <f aca="false">IF(C205="","",IF(E205&gt;180,"Inativo",IF(E205&gt;2*IF(D205="",30,D205),"Em risco",IF(E205&gt;1.3*IF(D205="",30,D205),"Atrasado","Em dia"))))</f>
        <v/>
      </c>
      <c r="H205" s="45"/>
    </row>
    <row r="206" customFormat="false" ht="15" hidden="false" customHeight="true" outlineLevel="0" collapsed="false">
      <c r="A206" s="45"/>
      <c r="B206" s="45"/>
      <c r="C206" s="50"/>
      <c r="D206" s="29"/>
      <c r="E206" s="34" t="str">
        <f aca="true">IF(C206="","",TODAY()-C206)</f>
        <v/>
      </c>
      <c r="F206" s="18"/>
      <c r="G206" s="46" t="str">
        <f aca="false">IF(C206="","",IF(E206&gt;180,"Inativo",IF(E206&gt;2*IF(D206="",30,D206),"Em risco",IF(E206&gt;1.3*IF(D206="",30,D206),"Atrasado","Em dia"))))</f>
        <v/>
      </c>
      <c r="H206" s="45"/>
    </row>
    <row r="207" customFormat="false" ht="15" hidden="false" customHeight="true" outlineLevel="0" collapsed="false">
      <c r="A207" s="45"/>
      <c r="B207" s="45"/>
      <c r="C207" s="50"/>
      <c r="D207" s="29"/>
      <c r="E207" s="34" t="str">
        <f aca="true">IF(C207="","",TODAY()-C207)</f>
        <v/>
      </c>
      <c r="F207" s="18"/>
      <c r="G207" s="46" t="str">
        <f aca="false">IF(C207="","",IF(E207&gt;180,"Inativo",IF(E207&gt;2*IF(D207="",30,D207),"Em risco",IF(E207&gt;1.3*IF(D207="",30,D207),"Atrasado","Em dia"))))</f>
        <v/>
      </c>
      <c r="H207" s="45"/>
    </row>
    <row r="208" customFormat="false" ht="15" hidden="false" customHeight="true" outlineLevel="0" collapsed="false">
      <c r="A208" s="45"/>
      <c r="B208" s="45"/>
      <c r="C208" s="50"/>
      <c r="D208" s="29"/>
      <c r="E208" s="34" t="str">
        <f aca="true">IF(C208="","",TODAY()-C208)</f>
        <v/>
      </c>
      <c r="F208" s="18"/>
      <c r="G208" s="46" t="str">
        <f aca="false">IF(C208="","",IF(E208&gt;180,"Inativo",IF(E208&gt;2*IF(D208="",30,D208),"Em risco",IF(E208&gt;1.3*IF(D208="",30,D208),"Atrasado","Em dia"))))</f>
        <v/>
      </c>
      <c r="H208" s="45"/>
    </row>
    <row r="209" customFormat="false" ht="15" hidden="false" customHeight="true" outlineLevel="0" collapsed="false">
      <c r="A209" s="45"/>
      <c r="B209" s="45"/>
      <c r="C209" s="50"/>
      <c r="D209" s="29"/>
      <c r="E209" s="34" t="str">
        <f aca="true">IF(C209="","",TODAY()-C209)</f>
        <v/>
      </c>
      <c r="F209" s="18"/>
      <c r="G209" s="46" t="str">
        <f aca="false">IF(C209="","",IF(E209&gt;180,"Inativo",IF(E209&gt;2*IF(D209="",30,D209),"Em risco",IF(E209&gt;1.3*IF(D209="",30,D209),"Atrasado","Em dia"))))</f>
        <v/>
      </c>
      <c r="H209" s="45"/>
    </row>
    <row r="210" customFormat="false" ht="15" hidden="false" customHeight="true" outlineLevel="0" collapsed="false">
      <c r="A210" s="45"/>
      <c r="B210" s="45"/>
      <c r="C210" s="50"/>
      <c r="D210" s="29"/>
      <c r="E210" s="34" t="str">
        <f aca="true">IF(C210="","",TODAY()-C210)</f>
        <v/>
      </c>
      <c r="F210" s="18"/>
      <c r="G210" s="46" t="str">
        <f aca="false">IF(C210="","",IF(E210&gt;180,"Inativo",IF(E210&gt;2*IF(D210="",30,D210),"Em risco",IF(E210&gt;1.3*IF(D210="",30,D210),"Atrasado","Em dia"))))</f>
        <v/>
      </c>
      <c r="H210" s="45"/>
    </row>
  </sheetData>
  <conditionalFormatting sqref="G11:G210">
    <cfRule type="expression" priority="2" aboveAverage="0" equalAverage="0" bottom="0" percent="0" rank="0" text="" dxfId="0">
      <formula>G11="Em dia"</formula>
    </cfRule>
    <cfRule type="expression" priority="3" aboveAverage="0" equalAverage="0" bottom="0" percent="0" rank="0" text="" dxfId="1">
      <formula>G11="Atrasado"</formula>
    </cfRule>
    <cfRule type="expression" priority="4" aboveAverage="0" equalAverage="0" bottom="0" percent="0" rank="0" text="" dxfId="2">
      <formula>G11="Em risco"</formula>
    </cfRule>
    <cfRule type="expression" priority="5" aboveAverage="0" equalAverage="0" bottom="0" percent="0" rank="0" text="" dxfId="4">
      <formula>G11="Inativo"</formula>
    </cfRule>
  </conditionalFormatting>
  <printOptions headings="false" gridLines="false" gridLinesSet="true" horizontalCentered="false" verticalCentered="false"/>
  <pageMargins left="0.75" right="0.75" top="1" bottom="1" header="0.511811023622047" footer="0.511805555555556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&amp;L&amp;7 © 2026 Magnus Guerios · Todos os direitos reservados · Lei nº 9.610/1998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14E1E"/>
    <pageSetUpPr fitToPage="true"/>
  </sheetPr>
  <dimension ref="A1:J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2" topLeftCell="A1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7"/>
    <col collapsed="false" customWidth="true" hidden="false" outlineLevel="0" max="2" min="2" style="1" width="12"/>
    <col collapsed="false" customWidth="true" hidden="false" outlineLevel="0" max="3" min="3" style="1" width="14"/>
    <col collapsed="false" customWidth="true" hidden="false" outlineLevel="0" max="4" min="4" style="1" width="15"/>
    <col collapsed="false" customWidth="true" hidden="false" outlineLevel="0" max="5" min="5" style="1" width="14"/>
    <col collapsed="false" customWidth="true" hidden="false" outlineLevel="0" max="6" min="6" style="1" width="15"/>
    <col collapsed="false" customWidth="true" hidden="false" outlineLevel="0" max="7" min="7" style="1" width="13"/>
    <col collapsed="false" customWidth="true" hidden="false" outlineLevel="0" max="8" min="8" style="1" width="54"/>
    <col collapsed="false" customWidth="true" hidden="false" outlineLevel="0" max="9" min="9" style="1" width="13"/>
    <col collapsed="false" customWidth="true" hidden="false" outlineLevel="0" max="10" min="10" style="1" width="9"/>
  </cols>
  <sheetData>
    <row r="1" customFormat="false" ht="15" hidden="false" customHeight="true" outlineLevel="0" collapsed="false">
      <c r="A1" s="2" t="s">
        <v>0</v>
      </c>
    </row>
    <row r="2" customFormat="false" ht="30" hidden="false" customHeight="true" outlineLevel="0" collapsed="false">
      <c r="A2" s="3" t="s">
        <v>158</v>
      </c>
    </row>
    <row r="3" customFormat="false" ht="15" hidden="false" customHeight="true" outlineLevel="0" collapsed="false">
      <c r="A3" s="4" t="s">
        <v>159</v>
      </c>
    </row>
    <row r="5" customFormat="false" ht="15" hidden="false" customHeight="true" outlineLevel="0" collapsed="false">
      <c r="A5" s="16" t="s">
        <v>160</v>
      </c>
    </row>
    <row r="6" customFormat="false" ht="15" hidden="false" customHeight="true" outlineLevel="0" collapsed="false">
      <c r="A6" s="10" t="s">
        <v>161</v>
      </c>
    </row>
    <row r="7" customFormat="false" ht="15" hidden="false" customHeight="true" outlineLevel="0" collapsed="false">
      <c r="A7" s="10" t="s">
        <v>162</v>
      </c>
    </row>
    <row r="8" customFormat="false" ht="15" hidden="false" customHeight="true" outlineLevel="0" collapsed="false">
      <c r="A8" s="10" t="s">
        <v>163</v>
      </c>
    </row>
    <row r="9" customFormat="false" ht="15" hidden="false" customHeight="true" outlineLevel="0" collapsed="false">
      <c r="A9" s="10" t="s">
        <v>164</v>
      </c>
    </row>
    <row r="10" customFormat="false" ht="15" hidden="false" customHeight="true" outlineLevel="0" collapsed="false">
      <c r="A10" s="10" t="s">
        <v>165</v>
      </c>
    </row>
    <row r="12" customFormat="false" ht="30" hidden="false" customHeight="true" outlineLevel="0" collapsed="false">
      <c r="A12" s="17" t="s">
        <v>166</v>
      </c>
      <c r="B12" s="17" t="s">
        <v>167</v>
      </c>
      <c r="C12" s="17" t="s">
        <v>168</v>
      </c>
      <c r="D12" s="17" t="s">
        <v>67</v>
      </c>
      <c r="E12" s="17" t="s">
        <v>169</v>
      </c>
      <c r="F12" s="17" t="s">
        <v>133</v>
      </c>
      <c r="G12" s="17" t="s">
        <v>170</v>
      </c>
      <c r="H12" s="17" t="s">
        <v>171</v>
      </c>
      <c r="I12" s="17" t="s">
        <v>172</v>
      </c>
      <c r="J12" s="17" t="s">
        <v>173</v>
      </c>
    </row>
    <row r="13" customFormat="false" ht="25.5" hidden="false" customHeight="true" outlineLevel="0" collapsed="false">
      <c r="A13" s="34" t="n">
        <v>1</v>
      </c>
      <c r="B13" s="51" t="n">
        <v>46391</v>
      </c>
      <c r="C13" s="20" t="n">
        <f aca="false">IF('1 · Minha meta'!$B$28=0,0,INDEX('1 · Minha meta'!$D$7:$D$18,MONTH(B13))/('1 · Minha meta'!$B$28/5))</f>
        <v>61800</v>
      </c>
      <c r="D13" s="20" t="n">
        <f aca="false">IF('1 · Minha meta'!$B$28=0,0,INDEX('1 · Minha meta'!$E$7:$E$18,MONTH(B13))/('1 · Minha meta'!$B$28/5))</f>
        <v>76627.98</v>
      </c>
      <c r="E13" s="18" t="n">
        <v>66000</v>
      </c>
      <c r="F13" s="46" t="str">
        <f aca="false">IF(E13="","",IF(E13&gt;=D13,"No desafio",IF(E13&gt;=C13,"Acima do piso","Abaixo do piso")))</f>
        <v>Acima do piso</v>
      </c>
      <c r="G13" s="29"/>
      <c r="H13" s="52" t="s">
        <v>174</v>
      </c>
      <c r="I13" s="45" t="s">
        <v>175</v>
      </c>
      <c r="J13" s="45"/>
    </row>
    <row r="14" customFormat="false" ht="25.5" hidden="false" customHeight="true" outlineLevel="0" collapsed="false">
      <c r="A14" s="34" t="n">
        <v>2</v>
      </c>
      <c r="B14" s="51" t="n">
        <v>46398</v>
      </c>
      <c r="C14" s="20" t="n">
        <f aca="false">IF('1 · Minha meta'!$B$28=0,0,INDEX('1 · Minha meta'!$D$7:$D$18,MONTH(B14))/('1 · Minha meta'!$B$28/5))</f>
        <v>61800</v>
      </c>
      <c r="D14" s="20" t="n">
        <f aca="false">IF('1 · Minha meta'!$B$28=0,0,INDEX('1 · Minha meta'!$E$7:$E$18,MONTH(B14))/('1 · Minha meta'!$B$28/5))</f>
        <v>76627.98</v>
      </c>
      <c r="E14" s="18"/>
      <c r="F14" s="46" t="str">
        <f aca="false">IF(E14="","",IF(E14&gt;=D14,"No desafio",IF(E14&gt;=C14,"Acima do piso","Abaixo do piso")))</f>
        <v/>
      </c>
      <c r="G14" s="29"/>
      <c r="H14" s="52" t="s">
        <v>176</v>
      </c>
      <c r="I14" s="45"/>
      <c r="J14" s="45"/>
    </row>
    <row r="15" customFormat="false" ht="25.5" hidden="false" customHeight="true" outlineLevel="0" collapsed="false">
      <c r="A15" s="34" t="n">
        <v>3</v>
      </c>
      <c r="B15" s="51" t="n">
        <v>46405</v>
      </c>
      <c r="C15" s="20" t="n">
        <f aca="false">IF('1 · Minha meta'!$B$28=0,0,INDEX('1 · Minha meta'!$D$7:$D$18,MONTH(B15))/('1 · Minha meta'!$B$28/5))</f>
        <v>61800</v>
      </c>
      <c r="D15" s="20" t="n">
        <f aca="false">IF('1 · Minha meta'!$B$28=0,0,INDEX('1 · Minha meta'!$E$7:$E$18,MONTH(B15))/('1 · Minha meta'!$B$28/5))</f>
        <v>76627.98</v>
      </c>
      <c r="E15" s="18"/>
      <c r="F15" s="46" t="str">
        <f aca="false">IF(E15="","",IF(E15&gt;=D15,"No desafio",IF(E15&gt;=C15,"Acima do piso","Abaixo do piso")))</f>
        <v/>
      </c>
      <c r="G15" s="29"/>
      <c r="H15" s="52" t="s">
        <v>177</v>
      </c>
      <c r="I15" s="45"/>
      <c r="J15" s="45"/>
    </row>
    <row r="16" customFormat="false" ht="25.5" hidden="false" customHeight="true" outlineLevel="0" collapsed="false">
      <c r="A16" s="34" t="n">
        <v>4</v>
      </c>
      <c r="B16" s="51" t="n">
        <v>46412</v>
      </c>
      <c r="C16" s="20" t="n">
        <f aca="false">IF('1 · Minha meta'!$B$28=0,0,INDEX('1 · Minha meta'!$D$7:$D$18,MONTH(B16))/('1 · Minha meta'!$B$28/5))</f>
        <v>61800</v>
      </c>
      <c r="D16" s="20" t="n">
        <f aca="false">IF('1 · Minha meta'!$B$28=0,0,INDEX('1 · Minha meta'!$E$7:$E$18,MONTH(B16))/('1 · Minha meta'!$B$28/5))</f>
        <v>76627.98</v>
      </c>
      <c r="E16" s="18"/>
      <c r="F16" s="46" t="str">
        <f aca="false">IF(E16="","",IF(E16&gt;=D16,"No desafio",IF(E16&gt;=C16,"Acima do piso","Abaixo do piso")))</f>
        <v/>
      </c>
      <c r="G16" s="29"/>
      <c r="H16" s="52" t="s">
        <v>178</v>
      </c>
      <c r="I16" s="45"/>
      <c r="J16" s="45"/>
    </row>
    <row r="17" customFormat="false" ht="25.5" hidden="false" customHeight="true" outlineLevel="0" collapsed="false">
      <c r="A17" s="34" t="n">
        <v>5</v>
      </c>
      <c r="B17" s="51" t="n">
        <v>46419</v>
      </c>
      <c r="C17" s="20" t="n">
        <f aca="false">IF('1 · Minha meta'!$B$28=0,0,INDEX('1 · Minha meta'!$D$7:$D$18,MONTH(B17))/('1 · Minha meta'!$B$28/5))</f>
        <v>66214.2857142857</v>
      </c>
      <c r="D17" s="20" t="n">
        <f aca="false">IF('1 · Minha meta'!$B$28=0,0,INDEX('1 · Minha meta'!$E$7:$E$18,MONTH(B17))/('1 · Minha meta'!$B$28/5))</f>
        <v>82101.4071428572</v>
      </c>
      <c r="E17" s="18"/>
      <c r="F17" s="46" t="str">
        <f aca="false">IF(E17="","",IF(E17&gt;=D17,"No desafio",IF(E17&gt;=C17,"Acima do piso","Abaixo do piso")))</f>
        <v/>
      </c>
      <c r="G17" s="29"/>
      <c r="H17" s="52" t="s">
        <v>179</v>
      </c>
      <c r="I17" s="45"/>
      <c r="J17" s="45"/>
    </row>
    <row r="18" customFormat="false" ht="25.5" hidden="false" customHeight="true" outlineLevel="0" collapsed="false">
      <c r="A18" s="34" t="n">
        <v>6</v>
      </c>
      <c r="B18" s="51" t="n">
        <v>46426</v>
      </c>
      <c r="C18" s="20" t="n">
        <f aca="false">IF('1 · Minha meta'!$B$28=0,0,INDEX('1 · Minha meta'!$D$7:$D$18,MONTH(B18))/('1 · Minha meta'!$B$28/5))</f>
        <v>66214.2857142857</v>
      </c>
      <c r="D18" s="20" t="n">
        <f aca="false">IF('1 · Minha meta'!$B$28=0,0,INDEX('1 · Minha meta'!$E$7:$E$18,MONTH(B18))/('1 · Minha meta'!$B$28/5))</f>
        <v>82101.4071428572</v>
      </c>
      <c r="E18" s="18"/>
      <c r="F18" s="46" t="str">
        <f aca="false">IF(E18="","",IF(E18&gt;=D18,"No desafio",IF(E18&gt;=C18,"Acima do piso","Abaixo do piso")))</f>
        <v/>
      </c>
      <c r="G18" s="29"/>
      <c r="H18" s="52" t="s">
        <v>180</v>
      </c>
      <c r="I18" s="45"/>
      <c r="J18" s="45"/>
    </row>
    <row r="19" customFormat="false" ht="25.5" hidden="false" customHeight="true" outlineLevel="0" collapsed="false">
      <c r="A19" s="34" t="n">
        <v>7</v>
      </c>
      <c r="B19" s="51" t="n">
        <v>46433</v>
      </c>
      <c r="C19" s="20" t="n">
        <f aca="false">IF('1 · Minha meta'!$B$28=0,0,INDEX('1 · Minha meta'!$D$7:$D$18,MONTH(B19))/('1 · Minha meta'!$B$28/5))</f>
        <v>66214.2857142857</v>
      </c>
      <c r="D19" s="20" t="n">
        <f aca="false">IF('1 · Minha meta'!$B$28=0,0,INDEX('1 · Minha meta'!$E$7:$E$18,MONTH(B19))/('1 · Minha meta'!$B$28/5))</f>
        <v>82101.4071428572</v>
      </c>
      <c r="E19" s="18"/>
      <c r="F19" s="46" t="str">
        <f aca="false">IF(E19="","",IF(E19&gt;=D19,"No desafio",IF(E19&gt;=C19,"Acima do piso","Abaixo do piso")))</f>
        <v/>
      </c>
      <c r="G19" s="29"/>
      <c r="H19" s="52" t="s">
        <v>181</v>
      </c>
      <c r="I19" s="45"/>
      <c r="J19" s="45"/>
    </row>
    <row r="20" customFormat="false" ht="25.5" hidden="false" customHeight="true" outlineLevel="0" collapsed="false">
      <c r="A20" s="34" t="n">
        <v>8</v>
      </c>
      <c r="B20" s="51" t="n">
        <v>46440</v>
      </c>
      <c r="C20" s="20" t="n">
        <f aca="false">IF('1 · Minha meta'!$B$28=0,0,INDEX('1 · Minha meta'!$D$7:$D$18,MONTH(B20))/('1 · Minha meta'!$B$28/5))</f>
        <v>66214.2857142857</v>
      </c>
      <c r="D20" s="20" t="n">
        <f aca="false">IF('1 · Minha meta'!$B$28=0,0,INDEX('1 · Minha meta'!$E$7:$E$18,MONTH(B20))/('1 · Minha meta'!$B$28/5))</f>
        <v>82101.4071428572</v>
      </c>
      <c r="E20" s="18"/>
      <c r="F20" s="46" t="str">
        <f aca="false">IF(E20="","",IF(E20&gt;=D20,"No desafio",IF(E20&gt;=C20,"Acima do piso","Abaixo do piso")))</f>
        <v/>
      </c>
      <c r="G20" s="29"/>
      <c r="H20" s="52" t="s">
        <v>182</v>
      </c>
      <c r="I20" s="45"/>
      <c r="J20" s="45"/>
    </row>
    <row r="21" customFormat="false" ht="25.5" hidden="false" customHeight="true" outlineLevel="0" collapsed="false">
      <c r="A21" s="34" t="n">
        <v>9</v>
      </c>
      <c r="B21" s="51" t="n">
        <v>46447</v>
      </c>
      <c r="C21" s="20" t="n">
        <f aca="false">IF('1 · Minha meta'!$B$28=0,0,INDEX('1 · Minha meta'!$D$7:$D$18,MONTH(B21))/('1 · Minha meta'!$B$28/5))</f>
        <v>76514.2857142857</v>
      </c>
      <c r="D21" s="20" t="n">
        <f aca="false">IF('1 · Minha meta'!$B$28=0,0,INDEX('1 · Minha meta'!$E$7:$E$18,MONTH(B21))/('1 · Minha meta'!$B$28/5))</f>
        <v>94872.7371428572</v>
      </c>
      <c r="E21" s="18"/>
      <c r="F21" s="46" t="str">
        <f aca="false">IF(E21="","",IF(E21&gt;=D21,"No desafio",IF(E21&gt;=C21,"Acima do piso","Abaixo do piso")))</f>
        <v/>
      </c>
      <c r="G21" s="29"/>
      <c r="H21" s="52" t="s">
        <v>183</v>
      </c>
      <c r="I21" s="45"/>
      <c r="J21" s="45"/>
    </row>
    <row r="22" customFormat="false" ht="25.5" hidden="false" customHeight="true" outlineLevel="0" collapsed="false">
      <c r="A22" s="34" t="n">
        <v>10</v>
      </c>
      <c r="B22" s="51" t="n">
        <v>46454</v>
      </c>
      <c r="C22" s="20" t="n">
        <f aca="false">IF('1 · Minha meta'!$B$28=0,0,INDEX('1 · Minha meta'!$D$7:$D$18,MONTH(B22))/('1 · Minha meta'!$B$28/5))</f>
        <v>76514.2857142857</v>
      </c>
      <c r="D22" s="20" t="n">
        <f aca="false">IF('1 · Minha meta'!$B$28=0,0,INDEX('1 · Minha meta'!$E$7:$E$18,MONTH(B22))/('1 · Minha meta'!$B$28/5))</f>
        <v>94872.7371428572</v>
      </c>
      <c r="E22" s="18"/>
      <c r="F22" s="46" t="str">
        <f aca="false">IF(E22="","",IF(E22&gt;=D22,"No desafio",IF(E22&gt;=C22,"Acima do piso","Abaixo do piso")))</f>
        <v/>
      </c>
      <c r="G22" s="29"/>
      <c r="H22" s="52" t="s">
        <v>184</v>
      </c>
      <c r="I22" s="45"/>
      <c r="J22" s="45"/>
    </row>
    <row r="23" customFormat="false" ht="25.5" hidden="false" customHeight="true" outlineLevel="0" collapsed="false">
      <c r="A23" s="34" t="n">
        <v>11</v>
      </c>
      <c r="B23" s="51" t="n">
        <v>46461</v>
      </c>
      <c r="C23" s="20" t="n">
        <f aca="false">IF('1 · Minha meta'!$B$28=0,0,INDEX('1 · Minha meta'!$D$7:$D$18,MONTH(B23))/('1 · Minha meta'!$B$28/5))</f>
        <v>76514.2857142857</v>
      </c>
      <c r="D23" s="20" t="n">
        <f aca="false">IF('1 · Minha meta'!$B$28=0,0,INDEX('1 · Minha meta'!$E$7:$E$18,MONTH(B23))/('1 · Minha meta'!$B$28/5))</f>
        <v>94872.7371428572</v>
      </c>
      <c r="E23" s="18"/>
      <c r="F23" s="46" t="str">
        <f aca="false">IF(E23="","",IF(E23&gt;=D23,"No desafio",IF(E23&gt;=C23,"Acima do piso","Abaixo do piso")))</f>
        <v/>
      </c>
      <c r="G23" s="29"/>
      <c r="H23" s="52" t="s">
        <v>185</v>
      </c>
      <c r="I23" s="45"/>
      <c r="J23" s="45"/>
    </row>
    <row r="24" customFormat="false" ht="25.5" hidden="false" customHeight="true" outlineLevel="0" collapsed="false">
      <c r="A24" s="34" t="n">
        <v>12</v>
      </c>
      <c r="B24" s="51" t="n">
        <v>46468</v>
      </c>
      <c r="C24" s="20" t="n">
        <f aca="false">IF('1 · Minha meta'!$B$28=0,0,INDEX('1 · Minha meta'!$D$7:$D$18,MONTH(B24))/('1 · Minha meta'!$B$28/5))</f>
        <v>76514.2857142857</v>
      </c>
      <c r="D24" s="20" t="n">
        <f aca="false">IF('1 · Minha meta'!$B$28=0,0,INDEX('1 · Minha meta'!$E$7:$E$18,MONTH(B24))/('1 · Minha meta'!$B$28/5))</f>
        <v>94872.7371428572</v>
      </c>
      <c r="E24" s="18"/>
      <c r="F24" s="46" t="str">
        <f aca="false">IF(E24="","",IF(E24&gt;=D24,"No desafio",IF(E24&gt;=C24,"Acima do piso","Abaixo do piso")))</f>
        <v/>
      </c>
      <c r="G24" s="29"/>
      <c r="H24" s="52" t="s">
        <v>186</v>
      </c>
      <c r="I24" s="45"/>
      <c r="J24" s="45"/>
    </row>
    <row r="25" customFormat="false" ht="25.5" hidden="false" customHeight="true" outlineLevel="0" collapsed="false">
      <c r="A25" s="34" t="n">
        <v>13</v>
      </c>
      <c r="B25" s="51" t="n">
        <v>46475</v>
      </c>
      <c r="C25" s="20" t="n">
        <f aca="false">IF('1 · Minha meta'!$B$28=0,0,INDEX('1 · Minha meta'!$D$7:$D$18,MONTH(B25))/('1 · Minha meta'!$B$28/5))</f>
        <v>76514.2857142857</v>
      </c>
      <c r="D25" s="20" t="n">
        <f aca="false">IF('1 · Minha meta'!$B$28=0,0,INDEX('1 · Minha meta'!$E$7:$E$18,MONTH(B25))/('1 · Minha meta'!$B$28/5))</f>
        <v>94872.7371428572</v>
      </c>
      <c r="E25" s="18"/>
      <c r="F25" s="46" t="str">
        <f aca="false">IF(E25="","",IF(E25&gt;=D25,"No desafio",IF(E25&gt;=C25,"Acima do piso","Abaixo do piso")))</f>
        <v/>
      </c>
      <c r="G25" s="29"/>
      <c r="H25" s="52" t="s">
        <v>187</v>
      </c>
      <c r="I25" s="45"/>
      <c r="J25" s="45"/>
    </row>
    <row r="26" customFormat="false" ht="15" hidden="false" customHeight="true" outlineLevel="0" collapsed="false">
      <c r="A26" s="23" t="s">
        <v>188</v>
      </c>
      <c r="C26" s="21" t="n">
        <f aca="false">SUM(C13:C25)</f>
        <v>894628.571428571</v>
      </c>
      <c r="D26" s="21" t="n">
        <f aca="false">SUM(D13:D25)</f>
        <v>1109281.23428571</v>
      </c>
      <c r="E26" s="21" t="n">
        <f aca="false">SUM(E13:E25)</f>
        <v>66000</v>
      </c>
      <c r="H26" s="47" t="str">
        <f aca="false">COUNTIF(J13:J25,"Sim")&amp;" de 13 ações feitas"</f>
        <v>0 de 13 ações feitas</v>
      </c>
    </row>
    <row r="28" customFormat="false" ht="15" hidden="false" customHeight="true" outlineLevel="0" collapsed="false">
      <c r="A28" s="30" t="s">
        <v>189</v>
      </c>
    </row>
  </sheetData>
  <conditionalFormatting sqref="F13:F25">
    <cfRule type="expression" priority="2" aboveAverage="0" equalAverage="0" bottom="0" percent="0" rank="0" text="" dxfId="0">
      <formula>LEFT(F13,2)="No"</formula>
    </cfRule>
    <cfRule type="expression" priority="3" aboveAverage="0" equalAverage="0" bottom="0" percent="0" rank="0" text="" dxfId="1">
      <formula>LEFT(F13,2)="Ac"</formula>
    </cfRule>
    <cfRule type="expression" priority="4" aboveAverage="0" equalAverage="0" bottom="0" percent="0" rank="0" text="" dxfId="2">
      <formula>LEFT(F13,2)="Ab"</formula>
    </cfRule>
    <cfRule type="expression" priority="5" aboveAverage="0" equalAverage="0" bottom="0" percent="0" rank="0" text="" dxfId="2">
      <formula>LEFT(F13,2)="Co"</formula>
    </cfRule>
    <cfRule type="expression" priority="6" aboveAverage="0" equalAverage="0" bottom="0" percent="0" rank="0" text="" dxfId="0">
      <formula>LEFT(F13,2)="Em"</formula>
    </cfRule>
  </conditionalFormatting>
  <dataValidations count="1">
    <dataValidation allowBlank="true" errorStyle="stop" operator="between" showDropDown="false" showErrorMessage="false" showInputMessage="false" sqref="J13:J25" type="list">
      <formula1>"Sim,Não"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05555555556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&amp;L&amp;7 © 2026 Magnus Guerios · Todos os direitos reservados · Lei nº 9.610/1998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14E1E"/>
    <pageSetUpPr fitToPage="true"/>
  </sheetPr>
  <dimension ref="A1:H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2" min="2" style="1" width="15"/>
    <col collapsed="false" customWidth="true" hidden="false" outlineLevel="0" max="3" min="3" style="1" width="13"/>
    <col collapsed="false" customWidth="true" hidden="false" outlineLevel="0" max="4" min="4" style="1" width="11"/>
    <col collapsed="false" customWidth="true" hidden="false" outlineLevel="0" max="5" min="5" style="1" width="40"/>
    <col collapsed="false" customWidth="true" hidden="false" outlineLevel="0" max="6" min="6" style="1" width="15"/>
    <col collapsed="false" customWidth="true" hidden="false" outlineLevel="0" max="7" min="7" style="1" width="13"/>
    <col collapsed="false" customWidth="true" hidden="false" outlineLevel="0" max="8" min="8" style="1" width="16"/>
  </cols>
  <sheetData>
    <row r="1" customFormat="false" ht="15" hidden="false" customHeight="true" outlineLevel="0" collapsed="false">
      <c r="A1" s="2" t="s">
        <v>0</v>
      </c>
    </row>
    <row r="2" customFormat="false" ht="30" hidden="false" customHeight="true" outlineLevel="0" collapsed="false">
      <c r="A2" s="3" t="s">
        <v>190</v>
      </c>
    </row>
    <row r="3" customFormat="false" ht="15" hidden="false" customHeight="true" outlineLevel="0" collapsed="false">
      <c r="A3" s="4" t="s">
        <v>191</v>
      </c>
    </row>
    <row r="4" customFormat="false" ht="15" hidden="false" customHeight="true" outlineLevel="0" collapsed="false">
      <c r="A4" s="23" t="s">
        <v>192</v>
      </c>
      <c r="B4" s="21" t="n">
        <f aca="false">SUMIFS(B11:B60,G11:G60,"Aberta")</f>
        <v>4500</v>
      </c>
    </row>
    <row r="5" customFormat="false" ht="15" hidden="false" customHeight="true" outlineLevel="0" collapsed="false">
      <c r="A5" s="23" t="s">
        <v>193</v>
      </c>
      <c r="B5" s="33" t="n">
        <f aca="false">COUNTIFS(G11:G60,"Aberta")</f>
        <v>1</v>
      </c>
    </row>
    <row r="6" customFormat="false" ht="15" hidden="false" customHeight="true" outlineLevel="0" collapsed="false">
      <c r="A6" s="23" t="s">
        <v>194</v>
      </c>
      <c r="B6" s="53" t="n">
        <f aca="false">COUNTIF(H11:H60,"Cobrar hoje")+COUNTIF(H11:H60,"Contatar hoje")</f>
        <v>1</v>
      </c>
    </row>
    <row r="7" customFormat="false" ht="15" hidden="false" customHeight="true" outlineLevel="0" collapsed="false">
      <c r="A7" s="23" t="s">
        <v>195</v>
      </c>
      <c r="B7" s="21" t="n">
        <f aca="false">SUMIFS(B11:B60,G11:G60,"Ganha")</f>
        <v>0</v>
      </c>
    </row>
    <row r="8" customFormat="false" ht="15" hidden="false" customHeight="true" outlineLevel="0" collapsed="false">
      <c r="A8" s="23" t="s">
        <v>196</v>
      </c>
      <c r="B8" s="25" t="str">
        <f aca="false">IF(COUNTIFS(G11:G60,"Ganha")+COUNTIFS(G11:G60,"Perdida")=0,"",COUNTIFS(G11:G60,"Ganha")/(COUNTIFS(G11:G60,"Ganha")+COUNTIFS(G11:G60,"Perdida")))</f>
        <v/>
      </c>
    </row>
    <row r="10" customFormat="false" ht="30" hidden="false" customHeight="true" outlineLevel="0" collapsed="false">
      <c r="A10" s="17" t="s">
        <v>146</v>
      </c>
      <c r="B10" s="17" t="s">
        <v>197</v>
      </c>
      <c r="C10" s="17" t="s">
        <v>198</v>
      </c>
      <c r="D10" s="17" t="s">
        <v>199</v>
      </c>
      <c r="E10" s="17" t="s">
        <v>200</v>
      </c>
      <c r="F10" s="17" t="s">
        <v>201</v>
      </c>
      <c r="G10" s="17" t="s">
        <v>133</v>
      </c>
      <c r="H10" s="17" t="s">
        <v>202</v>
      </c>
    </row>
    <row r="11" customFormat="false" ht="15" hidden="false" customHeight="true" outlineLevel="0" collapsed="false">
      <c r="A11" s="45" t="s">
        <v>203</v>
      </c>
      <c r="B11" s="18" t="n">
        <v>4500</v>
      </c>
      <c r="C11" s="50" t="n">
        <f aca="true">TODAY()-9</f>
        <v>46318</v>
      </c>
      <c r="D11" s="34" t="n">
        <f aca="true">IF(OR(C11="",G11&lt;&gt;"Aberta"),"",TODAY()-C11)</f>
        <v>9</v>
      </c>
      <c r="E11" s="45" t="s">
        <v>204</v>
      </c>
      <c r="F11" s="50"/>
      <c r="G11" s="45" t="s">
        <v>205</v>
      </c>
      <c r="H11" s="46" t="str">
        <f aca="true">IF(G11&lt;&gt;"Aberta","",IF(AND(F11&lt;&gt;"",F11&lt;=TODAY()),"Contatar hoje",IF(D11&gt;7,"Cobrar hoje","Em dia")))</f>
        <v>Cobrar hoje</v>
      </c>
    </row>
    <row r="12" customFormat="false" ht="15" hidden="false" customHeight="true" outlineLevel="0" collapsed="false">
      <c r="A12" s="45"/>
      <c r="B12" s="18"/>
      <c r="C12" s="50"/>
      <c r="D12" s="34" t="str">
        <f aca="true">IF(OR(C12="",G12&lt;&gt;"Aberta"),"",TODAY()-C12)</f>
        <v/>
      </c>
      <c r="E12" s="45"/>
      <c r="F12" s="50"/>
      <c r="G12" s="45"/>
      <c r="H12" s="46" t="str">
        <f aca="true">IF(G12&lt;&gt;"Aberta","",IF(AND(F12&lt;&gt;"",F12&lt;=TODAY()),"Contatar hoje",IF(D12&gt;7,"Cobrar hoje","Em dia")))</f>
        <v/>
      </c>
    </row>
    <row r="13" customFormat="false" ht="15" hidden="false" customHeight="true" outlineLevel="0" collapsed="false">
      <c r="A13" s="45"/>
      <c r="B13" s="18"/>
      <c r="C13" s="50"/>
      <c r="D13" s="34" t="str">
        <f aca="true">IF(OR(C13="",G13&lt;&gt;"Aberta"),"",TODAY()-C13)</f>
        <v/>
      </c>
      <c r="E13" s="45"/>
      <c r="F13" s="50"/>
      <c r="G13" s="45"/>
      <c r="H13" s="46" t="str">
        <f aca="true">IF(G13&lt;&gt;"Aberta","",IF(AND(F13&lt;&gt;"",F13&lt;=TODAY()),"Contatar hoje",IF(D13&gt;7,"Cobrar hoje","Em dia")))</f>
        <v/>
      </c>
    </row>
    <row r="14" customFormat="false" ht="15" hidden="false" customHeight="true" outlineLevel="0" collapsed="false">
      <c r="A14" s="45"/>
      <c r="B14" s="18"/>
      <c r="C14" s="50"/>
      <c r="D14" s="34" t="str">
        <f aca="true">IF(OR(C14="",G14&lt;&gt;"Aberta"),"",TODAY()-C14)</f>
        <v/>
      </c>
      <c r="E14" s="45"/>
      <c r="F14" s="50"/>
      <c r="G14" s="45"/>
      <c r="H14" s="46" t="str">
        <f aca="true">IF(G14&lt;&gt;"Aberta","",IF(AND(F14&lt;&gt;"",F14&lt;=TODAY()),"Contatar hoje",IF(D14&gt;7,"Cobrar hoje","Em dia")))</f>
        <v/>
      </c>
    </row>
    <row r="15" customFormat="false" ht="15" hidden="false" customHeight="true" outlineLevel="0" collapsed="false">
      <c r="A15" s="45"/>
      <c r="B15" s="18"/>
      <c r="C15" s="50"/>
      <c r="D15" s="34" t="str">
        <f aca="true">IF(OR(C15="",G15&lt;&gt;"Aberta"),"",TODAY()-C15)</f>
        <v/>
      </c>
      <c r="E15" s="45"/>
      <c r="F15" s="50"/>
      <c r="G15" s="45"/>
      <c r="H15" s="46" t="str">
        <f aca="true">IF(G15&lt;&gt;"Aberta","",IF(AND(F15&lt;&gt;"",F15&lt;=TODAY()),"Contatar hoje",IF(D15&gt;7,"Cobrar hoje","Em dia")))</f>
        <v/>
      </c>
    </row>
    <row r="16" customFormat="false" ht="15" hidden="false" customHeight="true" outlineLevel="0" collapsed="false">
      <c r="A16" s="45"/>
      <c r="B16" s="18"/>
      <c r="C16" s="50"/>
      <c r="D16" s="34" t="str">
        <f aca="true">IF(OR(C16="",G16&lt;&gt;"Aberta"),"",TODAY()-C16)</f>
        <v/>
      </c>
      <c r="E16" s="45"/>
      <c r="F16" s="50"/>
      <c r="G16" s="45"/>
      <c r="H16" s="46" t="str">
        <f aca="true">IF(G16&lt;&gt;"Aberta","",IF(AND(F16&lt;&gt;"",F16&lt;=TODAY()),"Contatar hoje",IF(D16&gt;7,"Cobrar hoje","Em dia")))</f>
        <v/>
      </c>
    </row>
    <row r="17" customFormat="false" ht="15" hidden="false" customHeight="true" outlineLevel="0" collapsed="false">
      <c r="A17" s="45"/>
      <c r="B17" s="18"/>
      <c r="C17" s="50"/>
      <c r="D17" s="34" t="str">
        <f aca="true">IF(OR(C17="",G17&lt;&gt;"Aberta"),"",TODAY()-C17)</f>
        <v/>
      </c>
      <c r="E17" s="45"/>
      <c r="F17" s="50"/>
      <c r="G17" s="45"/>
      <c r="H17" s="46" t="str">
        <f aca="true">IF(G17&lt;&gt;"Aberta","",IF(AND(F17&lt;&gt;"",F17&lt;=TODAY()),"Contatar hoje",IF(D17&gt;7,"Cobrar hoje","Em dia")))</f>
        <v/>
      </c>
    </row>
    <row r="18" customFormat="false" ht="15" hidden="false" customHeight="true" outlineLevel="0" collapsed="false">
      <c r="A18" s="45"/>
      <c r="B18" s="18"/>
      <c r="C18" s="50"/>
      <c r="D18" s="34" t="str">
        <f aca="true">IF(OR(C18="",G18&lt;&gt;"Aberta"),"",TODAY()-C18)</f>
        <v/>
      </c>
      <c r="E18" s="45"/>
      <c r="F18" s="50"/>
      <c r="G18" s="45"/>
      <c r="H18" s="46" t="str">
        <f aca="true">IF(G18&lt;&gt;"Aberta","",IF(AND(F18&lt;&gt;"",F18&lt;=TODAY()),"Contatar hoje",IF(D18&gt;7,"Cobrar hoje","Em dia")))</f>
        <v/>
      </c>
    </row>
    <row r="19" customFormat="false" ht="15" hidden="false" customHeight="true" outlineLevel="0" collapsed="false">
      <c r="A19" s="45"/>
      <c r="B19" s="18"/>
      <c r="C19" s="50"/>
      <c r="D19" s="34" t="str">
        <f aca="true">IF(OR(C19="",G19&lt;&gt;"Aberta"),"",TODAY()-C19)</f>
        <v/>
      </c>
      <c r="E19" s="45"/>
      <c r="F19" s="50"/>
      <c r="G19" s="45"/>
      <c r="H19" s="46" t="str">
        <f aca="true">IF(G19&lt;&gt;"Aberta","",IF(AND(F19&lt;&gt;"",F19&lt;=TODAY()),"Contatar hoje",IF(D19&gt;7,"Cobrar hoje","Em dia")))</f>
        <v/>
      </c>
    </row>
    <row r="20" customFormat="false" ht="15" hidden="false" customHeight="true" outlineLevel="0" collapsed="false">
      <c r="A20" s="45"/>
      <c r="B20" s="18"/>
      <c r="C20" s="50"/>
      <c r="D20" s="34" t="str">
        <f aca="true">IF(OR(C20="",G20&lt;&gt;"Aberta"),"",TODAY()-C20)</f>
        <v/>
      </c>
      <c r="E20" s="45"/>
      <c r="F20" s="50"/>
      <c r="G20" s="45"/>
      <c r="H20" s="46" t="str">
        <f aca="true">IF(G20&lt;&gt;"Aberta","",IF(AND(F20&lt;&gt;"",F20&lt;=TODAY()),"Contatar hoje",IF(D20&gt;7,"Cobrar hoje","Em dia")))</f>
        <v/>
      </c>
    </row>
    <row r="21" customFormat="false" ht="15" hidden="false" customHeight="true" outlineLevel="0" collapsed="false">
      <c r="A21" s="45"/>
      <c r="B21" s="18"/>
      <c r="C21" s="50"/>
      <c r="D21" s="34" t="str">
        <f aca="true">IF(OR(C21="",G21&lt;&gt;"Aberta"),"",TODAY()-C21)</f>
        <v/>
      </c>
      <c r="E21" s="45"/>
      <c r="F21" s="50"/>
      <c r="G21" s="45"/>
      <c r="H21" s="46" t="str">
        <f aca="true">IF(G21&lt;&gt;"Aberta","",IF(AND(F21&lt;&gt;"",F21&lt;=TODAY()),"Contatar hoje",IF(D21&gt;7,"Cobrar hoje","Em dia")))</f>
        <v/>
      </c>
    </row>
    <row r="22" customFormat="false" ht="15" hidden="false" customHeight="true" outlineLevel="0" collapsed="false">
      <c r="A22" s="45"/>
      <c r="B22" s="18"/>
      <c r="C22" s="50"/>
      <c r="D22" s="34" t="str">
        <f aca="true">IF(OR(C22="",G22&lt;&gt;"Aberta"),"",TODAY()-C22)</f>
        <v/>
      </c>
      <c r="E22" s="45"/>
      <c r="F22" s="50"/>
      <c r="G22" s="45"/>
      <c r="H22" s="46" t="str">
        <f aca="true">IF(G22&lt;&gt;"Aberta","",IF(AND(F22&lt;&gt;"",F22&lt;=TODAY()),"Contatar hoje",IF(D22&gt;7,"Cobrar hoje","Em dia")))</f>
        <v/>
      </c>
    </row>
    <row r="23" customFormat="false" ht="15" hidden="false" customHeight="true" outlineLevel="0" collapsed="false">
      <c r="A23" s="45"/>
      <c r="B23" s="18"/>
      <c r="C23" s="50"/>
      <c r="D23" s="34" t="str">
        <f aca="true">IF(OR(C23="",G23&lt;&gt;"Aberta"),"",TODAY()-C23)</f>
        <v/>
      </c>
      <c r="E23" s="45"/>
      <c r="F23" s="50"/>
      <c r="G23" s="45"/>
      <c r="H23" s="46" t="str">
        <f aca="true">IF(G23&lt;&gt;"Aberta","",IF(AND(F23&lt;&gt;"",F23&lt;=TODAY()),"Contatar hoje",IF(D23&gt;7,"Cobrar hoje","Em dia")))</f>
        <v/>
      </c>
    </row>
    <row r="24" customFormat="false" ht="15" hidden="false" customHeight="true" outlineLevel="0" collapsed="false">
      <c r="A24" s="45"/>
      <c r="B24" s="18"/>
      <c r="C24" s="50"/>
      <c r="D24" s="34" t="str">
        <f aca="true">IF(OR(C24="",G24&lt;&gt;"Aberta"),"",TODAY()-C24)</f>
        <v/>
      </c>
      <c r="E24" s="45"/>
      <c r="F24" s="50"/>
      <c r="G24" s="45"/>
      <c r="H24" s="46" t="str">
        <f aca="true">IF(G24&lt;&gt;"Aberta","",IF(AND(F24&lt;&gt;"",F24&lt;=TODAY()),"Contatar hoje",IF(D24&gt;7,"Cobrar hoje","Em dia")))</f>
        <v/>
      </c>
    </row>
    <row r="25" customFormat="false" ht="15" hidden="false" customHeight="true" outlineLevel="0" collapsed="false">
      <c r="A25" s="45"/>
      <c r="B25" s="18"/>
      <c r="C25" s="50"/>
      <c r="D25" s="34" t="str">
        <f aca="true">IF(OR(C25="",G25&lt;&gt;"Aberta"),"",TODAY()-C25)</f>
        <v/>
      </c>
      <c r="E25" s="45"/>
      <c r="F25" s="50"/>
      <c r="G25" s="45"/>
      <c r="H25" s="46" t="str">
        <f aca="true">IF(G25&lt;&gt;"Aberta","",IF(AND(F25&lt;&gt;"",F25&lt;=TODAY()),"Contatar hoje",IF(D25&gt;7,"Cobrar hoje","Em dia")))</f>
        <v/>
      </c>
    </row>
    <row r="26" customFormat="false" ht="15" hidden="false" customHeight="true" outlineLevel="0" collapsed="false">
      <c r="A26" s="45"/>
      <c r="B26" s="18"/>
      <c r="C26" s="50"/>
      <c r="D26" s="34" t="str">
        <f aca="true">IF(OR(C26="",G26&lt;&gt;"Aberta"),"",TODAY()-C26)</f>
        <v/>
      </c>
      <c r="E26" s="45"/>
      <c r="F26" s="50"/>
      <c r="G26" s="45"/>
      <c r="H26" s="46" t="str">
        <f aca="true">IF(G26&lt;&gt;"Aberta","",IF(AND(F26&lt;&gt;"",F26&lt;=TODAY()),"Contatar hoje",IF(D26&gt;7,"Cobrar hoje","Em dia")))</f>
        <v/>
      </c>
    </row>
    <row r="27" customFormat="false" ht="15" hidden="false" customHeight="true" outlineLevel="0" collapsed="false">
      <c r="A27" s="45"/>
      <c r="B27" s="18"/>
      <c r="C27" s="50"/>
      <c r="D27" s="34" t="str">
        <f aca="true">IF(OR(C27="",G27&lt;&gt;"Aberta"),"",TODAY()-C27)</f>
        <v/>
      </c>
      <c r="E27" s="45"/>
      <c r="F27" s="50"/>
      <c r="G27" s="45"/>
      <c r="H27" s="46" t="str">
        <f aca="true">IF(G27&lt;&gt;"Aberta","",IF(AND(F27&lt;&gt;"",F27&lt;=TODAY()),"Contatar hoje",IF(D27&gt;7,"Cobrar hoje","Em dia")))</f>
        <v/>
      </c>
    </row>
    <row r="28" customFormat="false" ht="15" hidden="false" customHeight="true" outlineLevel="0" collapsed="false">
      <c r="A28" s="45"/>
      <c r="B28" s="18"/>
      <c r="C28" s="50"/>
      <c r="D28" s="34" t="str">
        <f aca="true">IF(OR(C28="",G28&lt;&gt;"Aberta"),"",TODAY()-C28)</f>
        <v/>
      </c>
      <c r="E28" s="45"/>
      <c r="F28" s="50"/>
      <c r="G28" s="45"/>
      <c r="H28" s="46" t="str">
        <f aca="true">IF(G28&lt;&gt;"Aberta","",IF(AND(F28&lt;&gt;"",F28&lt;=TODAY()),"Contatar hoje",IF(D28&gt;7,"Cobrar hoje","Em dia")))</f>
        <v/>
      </c>
    </row>
    <row r="29" customFormat="false" ht="15" hidden="false" customHeight="true" outlineLevel="0" collapsed="false">
      <c r="A29" s="45"/>
      <c r="B29" s="18"/>
      <c r="C29" s="50"/>
      <c r="D29" s="34" t="str">
        <f aca="true">IF(OR(C29="",G29&lt;&gt;"Aberta"),"",TODAY()-C29)</f>
        <v/>
      </c>
      <c r="E29" s="45"/>
      <c r="F29" s="50"/>
      <c r="G29" s="45"/>
      <c r="H29" s="46" t="str">
        <f aca="true">IF(G29&lt;&gt;"Aberta","",IF(AND(F29&lt;&gt;"",F29&lt;=TODAY()),"Contatar hoje",IF(D29&gt;7,"Cobrar hoje","Em dia")))</f>
        <v/>
      </c>
    </row>
    <row r="30" customFormat="false" ht="15" hidden="false" customHeight="true" outlineLevel="0" collapsed="false">
      <c r="A30" s="45"/>
      <c r="B30" s="18"/>
      <c r="C30" s="50"/>
      <c r="D30" s="34" t="str">
        <f aca="true">IF(OR(C30="",G30&lt;&gt;"Aberta"),"",TODAY()-C30)</f>
        <v/>
      </c>
      <c r="E30" s="45"/>
      <c r="F30" s="50"/>
      <c r="G30" s="45"/>
      <c r="H30" s="46" t="str">
        <f aca="true">IF(G30&lt;&gt;"Aberta","",IF(AND(F30&lt;&gt;"",F30&lt;=TODAY()),"Contatar hoje",IF(D30&gt;7,"Cobrar hoje","Em dia")))</f>
        <v/>
      </c>
    </row>
    <row r="31" customFormat="false" ht="15" hidden="false" customHeight="true" outlineLevel="0" collapsed="false">
      <c r="A31" s="45"/>
      <c r="B31" s="18"/>
      <c r="C31" s="50"/>
      <c r="D31" s="34" t="str">
        <f aca="true">IF(OR(C31="",G31&lt;&gt;"Aberta"),"",TODAY()-C31)</f>
        <v/>
      </c>
      <c r="E31" s="45"/>
      <c r="F31" s="50"/>
      <c r="G31" s="45"/>
      <c r="H31" s="46" t="str">
        <f aca="true">IF(G31&lt;&gt;"Aberta","",IF(AND(F31&lt;&gt;"",F31&lt;=TODAY()),"Contatar hoje",IF(D31&gt;7,"Cobrar hoje","Em dia")))</f>
        <v/>
      </c>
    </row>
    <row r="32" customFormat="false" ht="15" hidden="false" customHeight="true" outlineLevel="0" collapsed="false">
      <c r="A32" s="45"/>
      <c r="B32" s="18"/>
      <c r="C32" s="50"/>
      <c r="D32" s="34" t="str">
        <f aca="true">IF(OR(C32="",G32&lt;&gt;"Aberta"),"",TODAY()-C32)</f>
        <v/>
      </c>
      <c r="E32" s="45"/>
      <c r="F32" s="50"/>
      <c r="G32" s="45"/>
      <c r="H32" s="46" t="str">
        <f aca="true">IF(G32&lt;&gt;"Aberta","",IF(AND(F32&lt;&gt;"",F32&lt;=TODAY()),"Contatar hoje",IF(D32&gt;7,"Cobrar hoje","Em dia")))</f>
        <v/>
      </c>
    </row>
    <row r="33" customFormat="false" ht="15" hidden="false" customHeight="true" outlineLevel="0" collapsed="false">
      <c r="A33" s="45"/>
      <c r="B33" s="18"/>
      <c r="C33" s="50"/>
      <c r="D33" s="34" t="str">
        <f aca="true">IF(OR(C33="",G33&lt;&gt;"Aberta"),"",TODAY()-C33)</f>
        <v/>
      </c>
      <c r="E33" s="45"/>
      <c r="F33" s="50"/>
      <c r="G33" s="45"/>
      <c r="H33" s="46" t="str">
        <f aca="true">IF(G33&lt;&gt;"Aberta","",IF(AND(F33&lt;&gt;"",F33&lt;=TODAY()),"Contatar hoje",IF(D33&gt;7,"Cobrar hoje","Em dia")))</f>
        <v/>
      </c>
    </row>
    <row r="34" customFormat="false" ht="15" hidden="false" customHeight="true" outlineLevel="0" collapsed="false">
      <c r="A34" s="45"/>
      <c r="B34" s="18"/>
      <c r="C34" s="50"/>
      <c r="D34" s="34" t="str">
        <f aca="true">IF(OR(C34="",G34&lt;&gt;"Aberta"),"",TODAY()-C34)</f>
        <v/>
      </c>
      <c r="E34" s="45"/>
      <c r="F34" s="50"/>
      <c r="G34" s="45"/>
      <c r="H34" s="46" t="str">
        <f aca="true">IF(G34&lt;&gt;"Aberta","",IF(AND(F34&lt;&gt;"",F34&lt;=TODAY()),"Contatar hoje",IF(D34&gt;7,"Cobrar hoje","Em dia")))</f>
        <v/>
      </c>
    </row>
    <row r="35" customFormat="false" ht="15" hidden="false" customHeight="true" outlineLevel="0" collapsed="false">
      <c r="A35" s="45"/>
      <c r="B35" s="18"/>
      <c r="C35" s="50"/>
      <c r="D35" s="34" t="str">
        <f aca="true">IF(OR(C35="",G35&lt;&gt;"Aberta"),"",TODAY()-C35)</f>
        <v/>
      </c>
      <c r="E35" s="45"/>
      <c r="F35" s="50"/>
      <c r="G35" s="45"/>
      <c r="H35" s="46" t="str">
        <f aca="true">IF(G35&lt;&gt;"Aberta","",IF(AND(F35&lt;&gt;"",F35&lt;=TODAY()),"Contatar hoje",IF(D35&gt;7,"Cobrar hoje","Em dia")))</f>
        <v/>
      </c>
    </row>
    <row r="36" customFormat="false" ht="15" hidden="false" customHeight="true" outlineLevel="0" collapsed="false">
      <c r="A36" s="45"/>
      <c r="B36" s="18"/>
      <c r="C36" s="50"/>
      <c r="D36" s="34" t="str">
        <f aca="true">IF(OR(C36="",G36&lt;&gt;"Aberta"),"",TODAY()-C36)</f>
        <v/>
      </c>
      <c r="E36" s="45"/>
      <c r="F36" s="50"/>
      <c r="G36" s="45"/>
      <c r="H36" s="46" t="str">
        <f aca="true">IF(G36&lt;&gt;"Aberta","",IF(AND(F36&lt;&gt;"",F36&lt;=TODAY()),"Contatar hoje",IF(D36&gt;7,"Cobrar hoje","Em dia")))</f>
        <v/>
      </c>
    </row>
    <row r="37" customFormat="false" ht="15" hidden="false" customHeight="true" outlineLevel="0" collapsed="false">
      <c r="A37" s="45"/>
      <c r="B37" s="18"/>
      <c r="C37" s="50"/>
      <c r="D37" s="34" t="str">
        <f aca="true">IF(OR(C37="",G37&lt;&gt;"Aberta"),"",TODAY()-C37)</f>
        <v/>
      </c>
      <c r="E37" s="45"/>
      <c r="F37" s="50"/>
      <c r="G37" s="45"/>
      <c r="H37" s="46" t="str">
        <f aca="true">IF(G37&lt;&gt;"Aberta","",IF(AND(F37&lt;&gt;"",F37&lt;=TODAY()),"Contatar hoje",IF(D37&gt;7,"Cobrar hoje","Em dia")))</f>
        <v/>
      </c>
    </row>
    <row r="38" customFormat="false" ht="15" hidden="false" customHeight="true" outlineLevel="0" collapsed="false">
      <c r="A38" s="45"/>
      <c r="B38" s="18"/>
      <c r="C38" s="50"/>
      <c r="D38" s="34" t="str">
        <f aca="true">IF(OR(C38="",G38&lt;&gt;"Aberta"),"",TODAY()-C38)</f>
        <v/>
      </c>
      <c r="E38" s="45"/>
      <c r="F38" s="50"/>
      <c r="G38" s="45"/>
      <c r="H38" s="46" t="str">
        <f aca="true">IF(G38&lt;&gt;"Aberta","",IF(AND(F38&lt;&gt;"",F38&lt;=TODAY()),"Contatar hoje",IF(D38&gt;7,"Cobrar hoje","Em dia")))</f>
        <v/>
      </c>
    </row>
    <row r="39" customFormat="false" ht="15" hidden="false" customHeight="true" outlineLevel="0" collapsed="false">
      <c r="A39" s="45"/>
      <c r="B39" s="18"/>
      <c r="C39" s="50"/>
      <c r="D39" s="34" t="str">
        <f aca="true">IF(OR(C39="",G39&lt;&gt;"Aberta"),"",TODAY()-C39)</f>
        <v/>
      </c>
      <c r="E39" s="45"/>
      <c r="F39" s="50"/>
      <c r="G39" s="45"/>
      <c r="H39" s="46" t="str">
        <f aca="true">IF(G39&lt;&gt;"Aberta","",IF(AND(F39&lt;&gt;"",F39&lt;=TODAY()),"Contatar hoje",IF(D39&gt;7,"Cobrar hoje","Em dia")))</f>
        <v/>
      </c>
    </row>
    <row r="40" customFormat="false" ht="15" hidden="false" customHeight="true" outlineLevel="0" collapsed="false">
      <c r="A40" s="45"/>
      <c r="B40" s="18"/>
      <c r="C40" s="50"/>
      <c r="D40" s="34" t="str">
        <f aca="true">IF(OR(C40="",G40&lt;&gt;"Aberta"),"",TODAY()-C40)</f>
        <v/>
      </c>
      <c r="E40" s="45"/>
      <c r="F40" s="50"/>
      <c r="G40" s="45"/>
      <c r="H40" s="46" t="str">
        <f aca="true">IF(G40&lt;&gt;"Aberta","",IF(AND(F40&lt;&gt;"",F40&lt;=TODAY()),"Contatar hoje",IF(D40&gt;7,"Cobrar hoje","Em dia")))</f>
        <v/>
      </c>
    </row>
    <row r="41" customFormat="false" ht="15" hidden="false" customHeight="true" outlineLevel="0" collapsed="false">
      <c r="A41" s="45"/>
      <c r="B41" s="18"/>
      <c r="C41" s="50"/>
      <c r="D41" s="34" t="str">
        <f aca="true">IF(OR(C41="",G41&lt;&gt;"Aberta"),"",TODAY()-C41)</f>
        <v/>
      </c>
      <c r="E41" s="45"/>
      <c r="F41" s="50"/>
      <c r="G41" s="45"/>
      <c r="H41" s="46" t="str">
        <f aca="true">IF(G41&lt;&gt;"Aberta","",IF(AND(F41&lt;&gt;"",F41&lt;=TODAY()),"Contatar hoje",IF(D41&gt;7,"Cobrar hoje","Em dia")))</f>
        <v/>
      </c>
    </row>
    <row r="42" customFormat="false" ht="15" hidden="false" customHeight="true" outlineLevel="0" collapsed="false">
      <c r="A42" s="45"/>
      <c r="B42" s="18"/>
      <c r="C42" s="50"/>
      <c r="D42" s="34" t="str">
        <f aca="true">IF(OR(C42="",G42&lt;&gt;"Aberta"),"",TODAY()-C42)</f>
        <v/>
      </c>
      <c r="E42" s="45"/>
      <c r="F42" s="50"/>
      <c r="G42" s="45"/>
      <c r="H42" s="46" t="str">
        <f aca="true">IF(G42&lt;&gt;"Aberta","",IF(AND(F42&lt;&gt;"",F42&lt;=TODAY()),"Contatar hoje",IF(D42&gt;7,"Cobrar hoje","Em dia")))</f>
        <v/>
      </c>
    </row>
    <row r="43" customFormat="false" ht="15" hidden="false" customHeight="true" outlineLevel="0" collapsed="false">
      <c r="A43" s="45"/>
      <c r="B43" s="18"/>
      <c r="C43" s="50"/>
      <c r="D43" s="34" t="str">
        <f aca="true">IF(OR(C43="",G43&lt;&gt;"Aberta"),"",TODAY()-C43)</f>
        <v/>
      </c>
      <c r="E43" s="45"/>
      <c r="F43" s="50"/>
      <c r="G43" s="45"/>
      <c r="H43" s="46" t="str">
        <f aca="true">IF(G43&lt;&gt;"Aberta","",IF(AND(F43&lt;&gt;"",F43&lt;=TODAY()),"Contatar hoje",IF(D43&gt;7,"Cobrar hoje","Em dia")))</f>
        <v/>
      </c>
    </row>
    <row r="44" customFormat="false" ht="15" hidden="false" customHeight="true" outlineLevel="0" collapsed="false">
      <c r="A44" s="45"/>
      <c r="B44" s="18"/>
      <c r="C44" s="50"/>
      <c r="D44" s="34" t="str">
        <f aca="true">IF(OR(C44="",G44&lt;&gt;"Aberta"),"",TODAY()-C44)</f>
        <v/>
      </c>
      <c r="E44" s="45"/>
      <c r="F44" s="50"/>
      <c r="G44" s="45"/>
      <c r="H44" s="46" t="str">
        <f aca="true">IF(G44&lt;&gt;"Aberta","",IF(AND(F44&lt;&gt;"",F44&lt;=TODAY()),"Contatar hoje",IF(D44&gt;7,"Cobrar hoje","Em dia")))</f>
        <v/>
      </c>
    </row>
    <row r="45" customFormat="false" ht="15" hidden="false" customHeight="true" outlineLevel="0" collapsed="false">
      <c r="A45" s="45"/>
      <c r="B45" s="18"/>
      <c r="C45" s="50"/>
      <c r="D45" s="34" t="str">
        <f aca="true">IF(OR(C45="",G45&lt;&gt;"Aberta"),"",TODAY()-C45)</f>
        <v/>
      </c>
      <c r="E45" s="45"/>
      <c r="F45" s="50"/>
      <c r="G45" s="45"/>
      <c r="H45" s="46" t="str">
        <f aca="true">IF(G45&lt;&gt;"Aberta","",IF(AND(F45&lt;&gt;"",F45&lt;=TODAY()),"Contatar hoje",IF(D45&gt;7,"Cobrar hoje","Em dia")))</f>
        <v/>
      </c>
    </row>
    <row r="46" customFormat="false" ht="15" hidden="false" customHeight="true" outlineLevel="0" collapsed="false">
      <c r="A46" s="45"/>
      <c r="B46" s="18"/>
      <c r="C46" s="50"/>
      <c r="D46" s="34" t="str">
        <f aca="true">IF(OR(C46="",G46&lt;&gt;"Aberta"),"",TODAY()-C46)</f>
        <v/>
      </c>
      <c r="E46" s="45"/>
      <c r="F46" s="50"/>
      <c r="G46" s="45"/>
      <c r="H46" s="46" t="str">
        <f aca="true">IF(G46&lt;&gt;"Aberta","",IF(AND(F46&lt;&gt;"",F46&lt;=TODAY()),"Contatar hoje",IF(D46&gt;7,"Cobrar hoje","Em dia")))</f>
        <v/>
      </c>
    </row>
    <row r="47" customFormat="false" ht="15" hidden="false" customHeight="true" outlineLevel="0" collapsed="false">
      <c r="A47" s="45"/>
      <c r="B47" s="18"/>
      <c r="C47" s="50"/>
      <c r="D47" s="34" t="str">
        <f aca="true">IF(OR(C47="",G47&lt;&gt;"Aberta"),"",TODAY()-C47)</f>
        <v/>
      </c>
      <c r="E47" s="45"/>
      <c r="F47" s="50"/>
      <c r="G47" s="45"/>
      <c r="H47" s="46" t="str">
        <f aca="true">IF(G47&lt;&gt;"Aberta","",IF(AND(F47&lt;&gt;"",F47&lt;=TODAY()),"Contatar hoje",IF(D47&gt;7,"Cobrar hoje","Em dia")))</f>
        <v/>
      </c>
    </row>
    <row r="48" customFormat="false" ht="15" hidden="false" customHeight="true" outlineLevel="0" collapsed="false">
      <c r="A48" s="45"/>
      <c r="B48" s="18"/>
      <c r="C48" s="50"/>
      <c r="D48" s="34" t="str">
        <f aca="true">IF(OR(C48="",G48&lt;&gt;"Aberta"),"",TODAY()-C48)</f>
        <v/>
      </c>
      <c r="E48" s="45"/>
      <c r="F48" s="50"/>
      <c r="G48" s="45"/>
      <c r="H48" s="46" t="str">
        <f aca="true">IF(G48&lt;&gt;"Aberta","",IF(AND(F48&lt;&gt;"",F48&lt;=TODAY()),"Contatar hoje",IF(D48&gt;7,"Cobrar hoje","Em dia")))</f>
        <v/>
      </c>
    </row>
    <row r="49" customFormat="false" ht="15" hidden="false" customHeight="true" outlineLevel="0" collapsed="false">
      <c r="A49" s="45"/>
      <c r="B49" s="18"/>
      <c r="C49" s="50"/>
      <c r="D49" s="34" t="str">
        <f aca="true">IF(OR(C49="",G49&lt;&gt;"Aberta"),"",TODAY()-C49)</f>
        <v/>
      </c>
      <c r="E49" s="45"/>
      <c r="F49" s="50"/>
      <c r="G49" s="45"/>
      <c r="H49" s="46" t="str">
        <f aca="true">IF(G49&lt;&gt;"Aberta","",IF(AND(F49&lt;&gt;"",F49&lt;=TODAY()),"Contatar hoje",IF(D49&gt;7,"Cobrar hoje","Em dia")))</f>
        <v/>
      </c>
    </row>
    <row r="50" customFormat="false" ht="15" hidden="false" customHeight="true" outlineLevel="0" collapsed="false">
      <c r="A50" s="45"/>
      <c r="B50" s="18"/>
      <c r="C50" s="50"/>
      <c r="D50" s="34" t="str">
        <f aca="true">IF(OR(C50="",G50&lt;&gt;"Aberta"),"",TODAY()-C50)</f>
        <v/>
      </c>
      <c r="E50" s="45"/>
      <c r="F50" s="50"/>
      <c r="G50" s="45"/>
      <c r="H50" s="46" t="str">
        <f aca="true">IF(G50&lt;&gt;"Aberta","",IF(AND(F50&lt;&gt;"",F50&lt;=TODAY()),"Contatar hoje",IF(D50&gt;7,"Cobrar hoje","Em dia")))</f>
        <v/>
      </c>
    </row>
    <row r="51" customFormat="false" ht="15" hidden="false" customHeight="true" outlineLevel="0" collapsed="false">
      <c r="A51" s="45"/>
      <c r="B51" s="18"/>
      <c r="C51" s="50"/>
      <c r="D51" s="34" t="str">
        <f aca="true">IF(OR(C51="",G51&lt;&gt;"Aberta"),"",TODAY()-C51)</f>
        <v/>
      </c>
      <c r="E51" s="45"/>
      <c r="F51" s="50"/>
      <c r="G51" s="45"/>
      <c r="H51" s="46" t="str">
        <f aca="true">IF(G51&lt;&gt;"Aberta","",IF(AND(F51&lt;&gt;"",F51&lt;=TODAY()),"Contatar hoje",IF(D51&gt;7,"Cobrar hoje","Em dia")))</f>
        <v/>
      </c>
    </row>
    <row r="52" customFormat="false" ht="15" hidden="false" customHeight="true" outlineLevel="0" collapsed="false">
      <c r="A52" s="45"/>
      <c r="B52" s="18"/>
      <c r="C52" s="50"/>
      <c r="D52" s="34" t="str">
        <f aca="true">IF(OR(C52="",G52&lt;&gt;"Aberta"),"",TODAY()-C52)</f>
        <v/>
      </c>
      <c r="E52" s="45"/>
      <c r="F52" s="50"/>
      <c r="G52" s="45"/>
      <c r="H52" s="46" t="str">
        <f aca="true">IF(G52&lt;&gt;"Aberta","",IF(AND(F52&lt;&gt;"",F52&lt;=TODAY()),"Contatar hoje",IF(D52&gt;7,"Cobrar hoje","Em dia")))</f>
        <v/>
      </c>
    </row>
    <row r="53" customFormat="false" ht="15" hidden="false" customHeight="true" outlineLevel="0" collapsed="false">
      <c r="A53" s="45"/>
      <c r="B53" s="18"/>
      <c r="C53" s="50"/>
      <c r="D53" s="34" t="str">
        <f aca="true">IF(OR(C53="",G53&lt;&gt;"Aberta"),"",TODAY()-C53)</f>
        <v/>
      </c>
      <c r="E53" s="45"/>
      <c r="F53" s="50"/>
      <c r="G53" s="45"/>
      <c r="H53" s="46" t="str">
        <f aca="true">IF(G53&lt;&gt;"Aberta","",IF(AND(F53&lt;&gt;"",F53&lt;=TODAY()),"Contatar hoje",IF(D53&gt;7,"Cobrar hoje","Em dia")))</f>
        <v/>
      </c>
    </row>
    <row r="54" customFormat="false" ht="15" hidden="false" customHeight="true" outlineLevel="0" collapsed="false">
      <c r="A54" s="45"/>
      <c r="B54" s="18"/>
      <c r="C54" s="50"/>
      <c r="D54" s="34" t="str">
        <f aca="true">IF(OR(C54="",G54&lt;&gt;"Aberta"),"",TODAY()-C54)</f>
        <v/>
      </c>
      <c r="E54" s="45"/>
      <c r="F54" s="50"/>
      <c r="G54" s="45"/>
      <c r="H54" s="46" t="str">
        <f aca="true">IF(G54&lt;&gt;"Aberta","",IF(AND(F54&lt;&gt;"",F54&lt;=TODAY()),"Contatar hoje",IF(D54&gt;7,"Cobrar hoje","Em dia")))</f>
        <v/>
      </c>
    </row>
    <row r="55" customFormat="false" ht="15" hidden="false" customHeight="true" outlineLevel="0" collapsed="false">
      <c r="A55" s="45"/>
      <c r="B55" s="18"/>
      <c r="C55" s="50"/>
      <c r="D55" s="34" t="str">
        <f aca="true">IF(OR(C55="",G55&lt;&gt;"Aberta"),"",TODAY()-C55)</f>
        <v/>
      </c>
      <c r="E55" s="45"/>
      <c r="F55" s="50"/>
      <c r="G55" s="45"/>
      <c r="H55" s="46" t="str">
        <f aca="true">IF(G55&lt;&gt;"Aberta","",IF(AND(F55&lt;&gt;"",F55&lt;=TODAY()),"Contatar hoje",IF(D55&gt;7,"Cobrar hoje","Em dia")))</f>
        <v/>
      </c>
    </row>
    <row r="56" customFormat="false" ht="15" hidden="false" customHeight="true" outlineLevel="0" collapsed="false">
      <c r="A56" s="45"/>
      <c r="B56" s="18"/>
      <c r="C56" s="50"/>
      <c r="D56" s="34" t="str">
        <f aca="true">IF(OR(C56="",G56&lt;&gt;"Aberta"),"",TODAY()-C56)</f>
        <v/>
      </c>
      <c r="E56" s="45"/>
      <c r="F56" s="50"/>
      <c r="G56" s="45"/>
      <c r="H56" s="46" t="str">
        <f aca="true">IF(G56&lt;&gt;"Aberta","",IF(AND(F56&lt;&gt;"",F56&lt;=TODAY()),"Contatar hoje",IF(D56&gt;7,"Cobrar hoje","Em dia")))</f>
        <v/>
      </c>
    </row>
    <row r="57" customFormat="false" ht="15" hidden="false" customHeight="true" outlineLevel="0" collapsed="false">
      <c r="A57" s="45"/>
      <c r="B57" s="18"/>
      <c r="C57" s="50"/>
      <c r="D57" s="34" t="str">
        <f aca="true">IF(OR(C57="",G57&lt;&gt;"Aberta"),"",TODAY()-C57)</f>
        <v/>
      </c>
      <c r="E57" s="45"/>
      <c r="F57" s="50"/>
      <c r="G57" s="45"/>
      <c r="H57" s="46" t="str">
        <f aca="true">IF(G57&lt;&gt;"Aberta","",IF(AND(F57&lt;&gt;"",F57&lt;=TODAY()),"Contatar hoje",IF(D57&gt;7,"Cobrar hoje","Em dia")))</f>
        <v/>
      </c>
    </row>
    <row r="58" customFormat="false" ht="15" hidden="false" customHeight="true" outlineLevel="0" collapsed="false">
      <c r="A58" s="45"/>
      <c r="B58" s="18"/>
      <c r="C58" s="50"/>
      <c r="D58" s="34" t="str">
        <f aca="true">IF(OR(C58="",G58&lt;&gt;"Aberta"),"",TODAY()-C58)</f>
        <v/>
      </c>
      <c r="E58" s="45"/>
      <c r="F58" s="50"/>
      <c r="G58" s="45"/>
      <c r="H58" s="46" t="str">
        <f aca="true">IF(G58&lt;&gt;"Aberta","",IF(AND(F58&lt;&gt;"",F58&lt;=TODAY()),"Contatar hoje",IF(D58&gt;7,"Cobrar hoje","Em dia")))</f>
        <v/>
      </c>
    </row>
    <row r="59" customFormat="false" ht="15" hidden="false" customHeight="true" outlineLevel="0" collapsed="false">
      <c r="A59" s="45"/>
      <c r="B59" s="18"/>
      <c r="C59" s="50"/>
      <c r="D59" s="34" t="str">
        <f aca="true">IF(OR(C59="",G59&lt;&gt;"Aberta"),"",TODAY()-C59)</f>
        <v/>
      </c>
      <c r="E59" s="45"/>
      <c r="F59" s="50"/>
      <c r="G59" s="45"/>
      <c r="H59" s="46" t="str">
        <f aca="true">IF(G59&lt;&gt;"Aberta","",IF(AND(F59&lt;&gt;"",F59&lt;=TODAY()),"Contatar hoje",IF(D59&gt;7,"Cobrar hoje","Em dia")))</f>
        <v/>
      </c>
    </row>
    <row r="60" customFormat="false" ht="15" hidden="false" customHeight="true" outlineLevel="0" collapsed="false">
      <c r="A60" s="45"/>
      <c r="B60" s="18"/>
      <c r="C60" s="50"/>
      <c r="D60" s="34" t="str">
        <f aca="true">IF(OR(C60="",G60&lt;&gt;"Aberta"),"",TODAY()-C60)</f>
        <v/>
      </c>
      <c r="E60" s="45"/>
      <c r="F60" s="50"/>
      <c r="G60" s="45"/>
      <c r="H60" s="46" t="str">
        <f aca="true">IF(G60&lt;&gt;"Aberta","",IF(AND(F60&lt;&gt;"",F60&lt;=TODAY()),"Contatar hoje",IF(D60&gt;7,"Cobrar hoje","Em dia")))</f>
        <v/>
      </c>
    </row>
  </sheetData>
  <conditionalFormatting sqref="H11:H60">
    <cfRule type="expression" priority="2" aboveAverage="0" equalAverage="0" bottom="0" percent="0" rank="0" text="" dxfId="2">
      <formula>OR(H11="Cobrar hoje",H11="Contatar hoje")</formula>
    </cfRule>
    <cfRule type="expression" priority="3" aboveAverage="0" equalAverage="0" bottom="0" percent="0" rank="0" text="" dxfId="5">
      <formula>H11="Em dia"</formula>
    </cfRule>
  </conditionalFormatting>
  <dataValidations count="1">
    <dataValidation allowBlank="true" errorStyle="stop" operator="between" showDropDown="false" showErrorMessage="false" showInputMessage="false" sqref="G11:G60" type="list">
      <formula1>"Aberta,Ganha,Perdida"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05555555556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&amp;L&amp;7 © 2026 Magnus Guerios · Todos os direitos reservados · Lei nº 9.610/1998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14E1E"/>
    <pageSetUpPr fitToPage="true"/>
  </sheetPr>
  <dimension ref="A1:I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26"/>
    <col collapsed="false" customWidth="true" hidden="false" outlineLevel="0" max="3" min="3" style="1" width="32"/>
    <col collapsed="false" customWidth="true" hidden="false" outlineLevel="0" max="4" min="4" style="1" width="36"/>
    <col collapsed="false" customWidth="true" hidden="false" outlineLevel="0" max="5" min="5" style="1" width="14"/>
    <col collapsed="false" customWidth="true" hidden="false" outlineLevel="0" max="7" min="6" style="1" width="13"/>
    <col collapsed="false" customWidth="true" hidden="false" outlineLevel="0" max="8" min="8" style="1" width="15"/>
    <col collapsed="false" customWidth="true" hidden="false" outlineLevel="0" max="9" min="9" style="1" width="11"/>
  </cols>
  <sheetData>
    <row r="1" customFormat="false" ht="15" hidden="false" customHeight="true" outlineLevel="0" collapsed="false">
      <c r="A1" s="2" t="s">
        <v>0</v>
      </c>
    </row>
    <row r="2" customFormat="false" ht="30" hidden="false" customHeight="true" outlineLevel="0" collapsed="false">
      <c r="A2" s="3" t="s">
        <v>206</v>
      </c>
    </row>
    <row r="3" customFormat="false" ht="15" hidden="false" customHeight="true" outlineLevel="0" collapsed="false">
      <c r="A3" s="4" t="s">
        <v>207</v>
      </c>
    </row>
    <row r="5" customFormat="false" ht="30" hidden="false" customHeight="true" outlineLevel="0" collapsed="false">
      <c r="A5" s="17" t="s">
        <v>37</v>
      </c>
      <c r="B5" s="17" t="s">
        <v>208</v>
      </c>
      <c r="C5" s="17" t="s">
        <v>209</v>
      </c>
      <c r="D5" s="17" t="s">
        <v>210</v>
      </c>
      <c r="E5" s="17" t="s">
        <v>211</v>
      </c>
      <c r="F5" s="17" t="s">
        <v>212</v>
      </c>
      <c r="G5" s="17" t="s">
        <v>213</v>
      </c>
      <c r="H5" s="17" t="s">
        <v>214</v>
      </c>
      <c r="I5" s="17" t="s">
        <v>125</v>
      </c>
    </row>
    <row r="6" customFormat="false" ht="30" hidden="false" customHeight="true" outlineLevel="0" collapsed="false">
      <c r="A6" s="47" t="s">
        <v>43</v>
      </c>
      <c r="B6" s="54" t="s">
        <v>215</v>
      </c>
      <c r="C6" s="54" t="s">
        <v>216</v>
      </c>
      <c r="D6" s="54" t="s">
        <v>217</v>
      </c>
      <c r="E6" s="55" t="n">
        <v>60000</v>
      </c>
      <c r="F6" s="56" t="n">
        <v>46398</v>
      </c>
      <c r="G6" s="56" t="n">
        <v>46416</v>
      </c>
      <c r="H6" s="18"/>
      <c r="I6" s="22" t="str">
        <f aca="false">IF(OR(H6="",E6=0),"",H6/E6)</f>
        <v/>
      </c>
    </row>
    <row r="7" customFormat="false" ht="30" hidden="false" customHeight="true" outlineLevel="0" collapsed="false">
      <c r="A7" s="47" t="s">
        <v>44</v>
      </c>
      <c r="B7" s="54" t="s">
        <v>218</v>
      </c>
      <c r="C7" s="54" t="s">
        <v>219</v>
      </c>
      <c r="D7" s="54" t="s">
        <v>220</v>
      </c>
      <c r="E7" s="55" t="n">
        <v>40000</v>
      </c>
      <c r="F7" s="56" t="n">
        <v>46419</v>
      </c>
      <c r="G7" s="56" t="n">
        <v>46444</v>
      </c>
      <c r="H7" s="18"/>
      <c r="I7" s="22" t="str">
        <f aca="false">IF(OR(H7="",E7=0),"",H7/E7)</f>
        <v/>
      </c>
    </row>
    <row r="8" customFormat="false" ht="30" hidden="false" customHeight="true" outlineLevel="0" collapsed="false">
      <c r="A8" s="47" t="s">
        <v>45</v>
      </c>
      <c r="B8" s="54" t="s">
        <v>221</v>
      </c>
      <c r="C8" s="54" t="s">
        <v>222</v>
      </c>
      <c r="D8" s="54" t="s">
        <v>223</v>
      </c>
      <c r="E8" s="55" t="n">
        <v>80000</v>
      </c>
      <c r="F8" s="56" t="n">
        <v>46454</v>
      </c>
      <c r="G8" s="56" t="n">
        <v>46477</v>
      </c>
      <c r="H8" s="18"/>
      <c r="I8" s="22" t="str">
        <f aca="false">IF(OR(H8="",E8=0),"",H8/E8)</f>
        <v/>
      </c>
    </row>
    <row r="9" customFormat="false" ht="15" hidden="false" customHeight="true" outlineLevel="0" collapsed="false">
      <c r="A9" s="47" t="s">
        <v>55</v>
      </c>
      <c r="E9" s="21" t="n">
        <f aca="false">SUM(E6:E8)</f>
        <v>180000</v>
      </c>
      <c r="H9" s="21" t="n">
        <f aca="false">SUM(H6:H8)</f>
        <v>0</v>
      </c>
      <c r="I9" s="25" t="n">
        <f aca="false">IF(E9=0,"",H9/E9)</f>
        <v>0</v>
      </c>
    </row>
    <row r="11" customFormat="false" ht="15" hidden="false" customHeight="true" outlineLevel="0" collapsed="false">
      <c r="A11" s="30" t="s">
        <v>224</v>
      </c>
    </row>
  </sheetData>
  <printOptions headings="false" gridLines="false" gridLinesSet="true" horizontalCentered="false" verticalCentered="false"/>
  <pageMargins left="0.75" right="0.75" top="1" bottom="1" header="0.511811023622047" footer="0.511805555555556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&amp;L&amp;7 © 2026 Magnus Guerios · Todos os direitos reservados · Lei nº 9.610/1998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2026-11-01T11:18:48Z</dcterms:created>
  <dc:creator>Magnus Guerios · Magnus Performance Comercial</dc:creator>
  <dc:description>© 2026 Magnus Guerios · Magnus Performance Comercial. Todos os direitos reservados. Material gratuito para uso na sua empresa. Proibida a reprodução, distribuição ou comercialização sem autorização prévia e por escrito do autor (Lei nº 9.610/1998).</dc:description>
  <cp:keywords>© 2026 Magnus Guerios. Todos os direitos reservados.</cp:keywords>
  <dc:language>en-US</dc:language>
  <cp:lastModifiedBy>Magnus Guerios</cp:lastModifiedBy>
  <dcterms:modified xsi:type="dcterms:W3CDTF">2026-11-01T13:06:14Z</dcterms:modified>
  <cp:revision>0</cp:revision>
  <dc:subject/>
  <dc:title>Planilha de Metas 2027 · Magnus Guerios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